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codeName="ThisWorkbook" autoCompressPictures="0"/>
  <mc:AlternateContent xmlns:mc="http://schemas.openxmlformats.org/markup-compatibility/2006">
    <mc:Choice Requires="x15">
      <x15ac:absPath xmlns:x15ac="http://schemas.microsoft.com/office/spreadsheetml/2010/11/ac" url="https://rnib-my.sharepoint.com/personal/ross_hedley_rnib_org_uk/Documents/Desktop/KM 2019/Insight hub/Eye health/Documents/"/>
    </mc:Choice>
  </mc:AlternateContent>
  <xr:revisionPtr revIDLastSave="0" documentId="8_{D36F404F-4F00-45F2-81CA-4B44C2ADE3FB}" xr6:coauthVersionLast="36" xr6:coauthVersionMax="36" xr10:uidLastSave="{00000000-0000-0000-0000-000000000000}"/>
  <bookViews>
    <workbookView xWindow="0" yWindow="0" windowWidth="14370" windowHeight="6750" tabRatio="563" xr2:uid="{00000000-000D-0000-FFFF-FFFF00000000}"/>
  </bookViews>
  <sheets>
    <sheet name="1. Valuing outcomes" sheetId="5" r:id="rId1"/>
    <sheet name="2. Reference list" sheetId="6" r:id="rId2"/>
  </sheets>
  <externalReferences>
    <externalReference r:id="rId3"/>
  </externalReferences>
  <definedNames>
    <definedName name="_xlnm._FilterDatabase" localSheetId="0" hidden="1">'1. Valuing outcomes'!$A$2:$S$29</definedName>
    <definedName name="_GoBack" localSheetId="1">'2. Reference list'!$B$13</definedName>
    <definedName name="ColumnTitle2..E25" comment="For JAWS title reading.">#REF!</definedName>
    <definedName name="ColumnTitle2..R15" comment="For JAWS title reading.">#REF!</definedName>
    <definedName name="ColumnTitle3..E25" comment="For JAWS title reading purposes.">#REF!</definedName>
    <definedName name="ColumnTitle3..R15" comment="JAWS title reading.">#REF!</definedName>
    <definedName name="ColumnTitle4..E25" comment="JAWS title reading.">#REF!</definedName>
    <definedName name="ColumnTitle4..R15" comment="JAWS title reading.">#REF!</definedName>
    <definedName name="ColumnTitle5..S26" comment="JAWS title reading.">'1. Valuing outcomes'!$A$2</definedName>
    <definedName name="Level1agencysaving">[1]Lookups!$F$11:$F$26</definedName>
    <definedName name="Outcomecategory">[1]Lookups!$B$11:$B$18</definedName>
    <definedName name="Outcomedetail">[1]Lookups!$D$11:$D$65</definedName>
    <definedName name="_xlnm.Print_Area" localSheetId="0">'1. Valuing outcomes'!$A$2:$N$24</definedName>
    <definedName name="Unit">[1]Lookups!$I$11:$I$79</definedName>
    <definedName name="Year">[1]Lookups!$T$11:$T$37</definedName>
  </definedNames>
  <calcPr calcId="19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R23" i="5" l="1"/>
  <c r="R24" i="5"/>
  <c r="R25" i="5"/>
  <c r="Q23" i="5"/>
  <c r="Q24" i="5"/>
  <c r="Q25" i="5"/>
  <c r="R20" i="5"/>
  <c r="R21" i="5"/>
  <c r="R22" i="5"/>
  <c r="Q20" i="5"/>
  <c r="Q21" i="5"/>
  <c r="Q22" i="5"/>
  <c r="R14" i="5"/>
  <c r="R15" i="5"/>
  <c r="R16" i="5"/>
  <c r="R17" i="5"/>
  <c r="R18" i="5"/>
  <c r="R19" i="5"/>
  <c r="Q14" i="5"/>
  <c r="Q15" i="5"/>
  <c r="Q16" i="5"/>
  <c r="Q17" i="5"/>
  <c r="Q18" i="5"/>
  <c r="Q19" i="5"/>
  <c r="R9" i="5"/>
  <c r="R10" i="5"/>
  <c r="R11" i="5"/>
  <c r="R12" i="5"/>
  <c r="R13" i="5"/>
  <c r="Q9" i="5"/>
  <c r="Q10" i="5"/>
  <c r="Q11" i="5"/>
  <c r="Q12" i="5"/>
  <c r="Q13" i="5"/>
  <c r="R3" i="5"/>
  <c r="R4" i="5"/>
  <c r="R5" i="5"/>
  <c r="R6" i="5"/>
  <c r="R7" i="5"/>
  <c r="R8" i="5"/>
  <c r="Q3" i="5"/>
  <c r="Q4" i="5"/>
  <c r="Q5" i="5"/>
  <c r="Q6" i="5"/>
  <c r="Q7" i="5"/>
  <c r="Q8" i="5"/>
  <c r="R26" i="5"/>
  <c r="Q26" i="5"/>
  <c r="P3" i="5"/>
  <c r="P4" i="5"/>
  <c r="P5" i="5"/>
  <c r="P6" i="5"/>
  <c r="P7" i="5"/>
  <c r="P8" i="5"/>
  <c r="P9" i="5"/>
  <c r="P10" i="5"/>
  <c r="P11" i="5"/>
  <c r="P12" i="5"/>
  <c r="P13" i="5"/>
  <c r="P14" i="5"/>
  <c r="P15" i="5"/>
  <c r="P16" i="5"/>
  <c r="P17" i="5"/>
  <c r="P18" i="5"/>
  <c r="P19" i="5"/>
  <c r="P20" i="5"/>
  <c r="P21" i="5"/>
  <c r="P22" i="5"/>
  <c r="P23" i="5"/>
  <c r="P24" i="5"/>
  <c r="P25" i="5"/>
  <c r="P26" i="5"/>
  <c r="O3" i="5"/>
  <c r="O4" i="5"/>
  <c r="O5" i="5"/>
  <c r="O6" i="5"/>
  <c r="O7" i="5"/>
  <c r="O8" i="5"/>
  <c r="O9" i="5"/>
  <c r="O10" i="5"/>
  <c r="O11" i="5"/>
  <c r="O12" i="5"/>
  <c r="O13" i="5"/>
  <c r="O14" i="5"/>
  <c r="O15" i="5"/>
  <c r="O16" i="5"/>
  <c r="O17" i="5"/>
  <c r="O18" i="5"/>
  <c r="O19" i="5"/>
  <c r="O20" i="5"/>
  <c r="O21" i="5"/>
  <c r="O22" i="5"/>
  <c r="O23" i="5"/>
  <c r="O24" i="5"/>
  <c r="O25" i="5"/>
  <c r="O26" i="5"/>
  <c r="P29" i="5"/>
  <c r="Q29" i="5"/>
  <c r="R29" i="5"/>
  <c r="S24" i="5"/>
  <c r="S18" i="5"/>
  <c r="S17" i="5"/>
  <c r="S16" i="5"/>
  <c r="S29" i="5"/>
  <c r="P28" i="5"/>
  <c r="Q28" i="5"/>
  <c r="R28" i="5"/>
  <c r="S3" i="5"/>
  <c r="S4" i="5"/>
  <c r="S5" i="5"/>
  <c r="S6" i="5"/>
  <c r="S7" i="5"/>
  <c r="S9" i="5"/>
  <c r="S10" i="5"/>
  <c r="S11" i="5"/>
  <c r="S12" i="5"/>
  <c r="S14" i="5"/>
  <c r="S15" i="5"/>
  <c r="S20" i="5"/>
  <c r="S21" i="5"/>
  <c r="S23" i="5"/>
  <c r="S28" i="5"/>
  <c r="O29" i="5"/>
  <c r="O28" i="5"/>
  <c r="S8" i="5"/>
  <c r="S13" i="5"/>
  <c r="S19" i="5"/>
  <c r="S22" i="5"/>
  <c r="S25" i="5"/>
  <c r="S2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JEHALL</author>
    <author>BCoates</author>
  </authors>
  <commentList>
    <comment ref="A1" authorId="0" shapeId="0" xr:uid="{00000000-0006-0000-0000-000001000000}">
      <text>
        <r>
          <rPr>
            <sz val="14"/>
            <color indexed="81"/>
            <rFont val="Arial"/>
            <family val="2"/>
          </rPr>
          <t>This spreadsheet contains a breakdown of the Sight for Surrey Case study.</t>
        </r>
        <r>
          <rPr>
            <sz val="9"/>
            <color indexed="81"/>
            <rFont val="Tahoma"/>
            <charset val="1"/>
          </rPr>
          <t xml:space="preserve">
</t>
        </r>
      </text>
    </comment>
    <comment ref="M27" authorId="1" shapeId="0" xr:uid="{00000000-0006-0000-0000-000002000000}">
      <text>
        <r>
          <rPr>
            <b/>
            <sz val="9"/>
            <color indexed="81"/>
            <rFont val="Tahoma"/>
            <charset val="1"/>
          </rPr>
          <t>Totals for where costs avoided accrue table.</t>
        </r>
      </text>
    </comment>
  </commentList>
</comments>
</file>

<file path=xl/sharedStrings.xml><?xml version="1.0" encoding="utf-8"?>
<sst xmlns="http://schemas.openxmlformats.org/spreadsheetml/2006/main" count="366" uniqueCount="213">
  <si>
    <t xml:space="preserve">TOTALS </t>
  </si>
  <si>
    <t>1. Increased functional independence</t>
  </si>
  <si>
    <t>Reduced reliance on family members/carers for transport</t>
  </si>
  <si>
    <t>Community transport cost</t>
  </si>
  <si>
    <t xml:space="preserve">Interviews with SfS service users showed increased mobility outcomes to be more evident among younger service users (those 65 and under). 
The proportion is therefore based on the proportion of SfS service users under 65 (drawn from 2015/16 reports to Surrey County Council) . </t>
  </si>
  <si>
    <t>Reduced need for home healthcare visits</t>
  </si>
  <si>
    <t>Home visit by GP</t>
  </si>
  <si>
    <t>£121.50 per visit</t>
  </si>
  <si>
    <t xml:space="preserve">Interviews with SfS service users showed increased mobility outcomes to be more evident among younger service users (those 65 and under). 
The proportion is therefore based on the proportion of SfS service users under 65. </t>
  </si>
  <si>
    <t xml:space="preserve">£178 / week </t>
  </si>
  <si>
    <t xml:space="preserve">Delay in accessing residential care
</t>
  </si>
  <si>
    <t>Residential care costs</t>
  </si>
  <si>
    <t>Reduced use of day or respite care</t>
  </si>
  <si>
    <t xml:space="preserve">Day care costs </t>
  </si>
  <si>
    <t>Number of days of day/respite care attended is halved</t>
  </si>
  <si>
    <t xml:space="preserve">2. Increased personal safety </t>
  </si>
  <si>
    <t xml:space="preserve">Reduced no. of ambulance calls/trips 
</t>
  </si>
  <si>
    <t>Ambulance costs</t>
  </si>
  <si>
    <t>£212 per call out</t>
  </si>
  <si>
    <t>Reduced no. of emergency visits to A&amp;E</t>
  </si>
  <si>
    <t xml:space="preserve">A&amp;E costs </t>
  </si>
  <si>
    <t>£143 per visit</t>
  </si>
  <si>
    <t xml:space="preserve">As above, this estimate is based on the proportion of people at SfS who received daily living aid equipment who are in the older age group. 
</t>
  </si>
  <si>
    <t xml:space="preserve">Reduced no. of hospital admissions </t>
  </si>
  <si>
    <t xml:space="preserve">Hospital admission (non- elective) </t>
  </si>
  <si>
    <t>No hospital (non-elective) admission in the year following service</t>
  </si>
  <si>
    <t>£2825 per admission</t>
  </si>
  <si>
    <t xml:space="preserve">As above, this estimate is based on the proportion of people at SfS who received daily living aid equipment who are in the older age group. </t>
  </si>
  <si>
    <t>Reduced no. of appointments for treatment of injuries</t>
  </si>
  <si>
    <t xml:space="preserve"> GP costs </t>
  </si>
  <si>
    <t xml:space="preserve">Two fewer GP visits per year for injuries sustained in the home </t>
  </si>
  <si>
    <t>£39 per visit</t>
  </si>
  <si>
    <t xml:space="preserve">GP appointment info from New Economy - £39 per 11.7min (average) visit
Assume 1 to3 follow up appointments per injury/accident 
</t>
  </si>
  <si>
    <t xml:space="preserve">30% less likely to attend A&amp;E in the 2 years after reablement service receieved (compared to those receiving standard home care services)  </t>
  </si>
  <si>
    <t xml:space="preserve">3. Improved emotional state / wellbeing </t>
  </si>
  <si>
    <t>Reduced use of mental health services/ counsellors for stress, anxiety or depression</t>
  </si>
  <si>
    <t>Mental health service costs</t>
  </si>
  <si>
    <t>No use of mental health service in year following service</t>
  </si>
  <si>
    <t>£899 per year</t>
  </si>
  <si>
    <t>New Economy
Unit Cost Database v1.4
2015
Average cost of service provision for adults suffering from depression and/or anxiety disorders, per person per year - fiscal cost to the NHS</t>
  </si>
  <si>
    <t>Reduced use of mental health services/ counsellors for help with  coping strategies for daily living</t>
  </si>
  <si>
    <t>Mental health mindfulness and CBT treatment (i.e. for confidence)</t>
  </si>
  <si>
    <t>No use of group based mental health therapies in year following service</t>
  </si>
  <si>
    <t>£336 per course</t>
  </si>
  <si>
    <t xml:space="preserve">Increased incidence of eating outside of the home </t>
  </si>
  <si>
    <t>Cost of a meal out</t>
  </si>
  <si>
    <t xml:space="preserve">£15 per meal </t>
  </si>
  <si>
    <t xml:space="preserve">Assumed average cost for a meal out is £15
</t>
  </si>
  <si>
    <t xml:space="preserve">Service users who spoke about this outcome were more likely to be in the older age group i.e. over 65. </t>
  </si>
  <si>
    <t>Increased time spent reading or watching films for enjoyment</t>
  </si>
  <si>
    <t>Cost of a book/DVD</t>
  </si>
  <si>
    <t xml:space="preserve">Using a quartile approach to estimate this proportion - this 50% figure shows what the value would be if 50% of service users experience this outcome.  </t>
  </si>
  <si>
    <t>Reduced likelihood of purchase of personal alarm</t>
  </si>
  <si>
    <t xml:space="preserve">Cost of personal alarm </t>
  </si>
  <si>
    <t xml:space="preserve">£281 per year </t>
  </si>
  <si>
    <t xml:space="preserve">4. Increased social interaction / decrease in social isolation </t>
  </si>
  <si>
    <t>Increased no. of contacts with family, friends, networks and community members</t>
  </si>
  <si>
    <t xml:space="preserve">Mental health service costs </t>
  </si>
  <si>
    <t xml:space="preserve">This outcome was spoken about more by older service users especially in relation to use of telephone with large buttons provided to them by SfS. </t>
  </si>
  <si>
    <t>Reduced need for accessing mental health services due to stress, anxiety or depression</t>
  </si>
  <si>
    <t xml:space="preserve">That the lifted burden of anxiety from carers may reduce costs for treatment for anxiety </t>
  </si>
  <si>
    <t xml:space="preserve">Professional staff at SfS who were interviewed spoke about this outcome for family and carers of service users at length.  
Using a quartile approach to estimate this proportion - this 50% figure shows what the value would be if 50% of service users' family members and carers  experience this outcome.  </t>
  </si>
  <si>
    <t>Reduced loss of income/pension contributions; costs involved with providing care</t>
  </si>
  <si>
    <t>Home care worker costs</t>
  </si>
  <si>
    <t>Reduced resources spent on care</t>
  </si>
  <si>
    <t>£240 per 10 hours</t>
  </si>
  <si>
    <t>PSSRU
Unit Costs of Health and Social Care 2015
2015
p.192</t>
  </si>
  <si>
    <t>Taking the cost of a home care worker as £24/hour. 
Taking the range of hours spent on informal care as being between 1 and 19 hours per week (based on Carers UK survey data showing around 80% of informal carers spend between 1 and 19 hours per week on care duties) and therefore average no of hours on care duties as 10, the cost is £240/week.</t>
  </si>
  <si>
    <t xml:space="preserve">Using a quartile approach to estimate this proportion - this 25% figure shows what the value would be if 25% of service users' family members and carers  experience this outcome.
We've used a more conservative estimate in this case because we did not hear directly from family and carers. </t>
  </si>
  <si>
    <t>A. Service users</t>
  </si>
  <si>
    <t xml:space="preserve">B. Family members and carers of service users </t>
  </si>
  <si>
    <t xml:space="preserve">5. Reduced anxiety about service user </t>
  </si>
  <si>
    <t xml:space="preserve">Age Scotland. 2013. ‘Driving Change: The case for investing in community transport’. Edinburgh: Age Scotland. </t>
  </si>
  <si>
    <t xml:space="preserve">Community Transport Association. 2014. ‘CTA State of the Sector Report: What next for community transport? Insights and ideas for action’. Cheshire: Community Transport Association UK.  </t>
  </si>
  <si>
    <t xml:space="preserve">Curtis, L. and Burns, A. 2015. ‘Unit Costs of Health and Social Care 2015’. Personal Social Services Research Unit. Kent: University of Kent.  </t>
  </si>
  <si>
    <t xml:space="preserve">Francis, J., Fisher, M. and Rutter, D. 2014. ‘Reablement: a cost-effective route to better outcomes.’ London: Social Care Institute for Excellence.    </t>
  </si>
  <si>
    <t>Glendinning, C., Jones, K., Baxter, K., Rabiee, P., Curtis, L.A., Wilde, A., Arksey, H. and Forder J.E. 2010. ‘Home Care Reablement Services: Investigating the longer-term impact (prospective longitudinal study)’. York: University of York Social Policy Research Unit.</t>
  </si>
  <si>
    <t xml:space="preserve">Hurstfield, J., Parashar, U. and Schofield, S. 2007. ‘The costs and benefits of independent living’. Leeds: Office for Disability Issues.  </t>
  </si>
  <si>
    <t xml:space="preserve">Kent, J., Payne, C., Stewart, M. and Unell, J. 2000. 'External evaluation of the home care reablement pilot project' Leicester: De Montford University.   </t>
  </si>
  <si>
    <t>McLeod, B. and Mair, M. 2009. ‘Evaluation of City of Edinburgh Council Home Care Reablement Service’. Edinburgh: Scottish Government.</t>
  </si>
  <si>
    <t xml:space="preserve">Morris, J. 2014. ‘Independent Living Strategy: A review of progress'. In Control and Disability Rights UK. Accessed November 2014 via https://www.disabilityrightsuk.org/sites/default/files/pdf/IndependentLivingStrategy-A%20review%20of%20progress.pdf </t>
  </si>
  <si>
    <t xml:space="preserve">Rabiee, P., Parker, G., Bernard, S. and Baxter, K. 2015. ‘Vision Rehabilitation Services: What is the evidence? Final Report’. York: University of York Social Policy Research Unit.  </t>
  </si>
  <si>
    <t xml:space="preserve">Williams, B., Copestake, P., Eversley, J. and Stafford, B. 2008. 'Experiences and Expectations of Disabled People: A research report for the Office of Disability Issues' London: Office for Disability. </t>
  </si>
  <si>
    <t xml:space="preserve">Papworth Trust. 2014. 'Disability in the United Kingdom: Facts and figures'. Cambridge: Papworth Trust. Accessed in November 2016 via http://www.papworthtrust.org.uk/sites/default/files/UK%20Disability%20facts%20and%20figures%20report%202014.pdf </t>
  </si>
  <si>
    <t xml:space="preserve">Two fewer community transport trips per week. 
This is a conservative assumption based on the primary use of community transport being for social outings, shopping and medical appointments. </t>
  </si>
  <si>
    <t>(1) Age Scotland 
'Driving Change: The case for investing in community transport' 2013
p.33</t>
  </si>
  <si>
    <t xml:space="preserve">New Economy. 2015. 'Unit Cost Database v1.4'. Accessed October 2016 via http://neweconomymanchester.com/our-work/research-evaluation-cost-benefit-analysis/cost-benefit-analysis/unit-cost-database  </t>
  </si>
  <si>
    <t xml:space="preserve">According to studies on the outcomes of reablement services on conventional homecare usage (see evidence column for more information):  
* 58 %to 78% of reablement service users need no further home care on discharge from a reablement service episode  [Average of the two = 68%]
</t>
  </si>
  <si>
    <t>Residential care deferred into the non-immediate future (at least one year beyond the vision rehabilitation service</t>
  </si>
  <si>
    <t xml:space="preserve">See the cells above for a discussion of the impact of reablement on  homecare which is relevant  to this outcome and it's chosen indicator. 
We assume that a lowered reliance on homecare also equates to a reduced reliance on family members or carers for which the chosen proxy is a halving in respite day care costs. </t>
  </si>
  <si>
    <t xml:space="preserve">Drawing on the studies referenced in the evidence column - if home care is no longer required after reablement service, we assume that an immediate move to a residential care facility is also not required for the same proportion of service users. 
See the cells directly above for explanation of the proportion figure. </t>
  </si>
  <si>
    <t xml:space="preserve">The Royal Society for the Prevention of Accidents. ‘Older People Safety’. Accessed in November 2016 via http://www.rospa.com/home-safety/advice/older-people/ </t>
  </si>
  <si>
    <t xml:space="preserve">There is substantial evidence suggesting transport and mobility issues are key for people with disabilities to be able to live independently. 
Research commissioned by the Office for Disability Issues (ODI) in 2010 on disabled people’s experiences of choice and control in their lives that showed that transport was one of the most frequent issues mentioned; and, the Life Opportunities Survey (2009-11) which reported that 17 per cent of unemployed disabled people experienced transport barriers (9).
According to a compilation of facts and figures by the Papworth Trust, people with a disability travel a third less often than the general public however cars are key to their mobility in England and Wales, with the most common mode of transport being a car driven by someone else (such as a family member or friend); disabled people use buses, taxis and minicabs more often than the general public. They also note that working age adults with an impairment are more likely to experience barriers to accessing transport (13). 
In their 2014 state of the sector report (4) the Community Transport Association explained that, while diverse user groups access community transport services the key beneficiaries of community transport services include people with restricted mobility – with 85% working with those with restricted mobility. 
Seventy-eight per cent of community transport journeys are carried out to take people to social outings; 73 percent for health-related trips (such as attending doctor’s appointments), 68 per cent for shopping, 65 per cent for accessing community activities and 64 per cent to take people to day care centres. 
In 2014, Age Scotland released the report ‘Driving Change: The case for investing in community transport’ that found the client fare for the average trip to be £3.20; with community transport providers only passing on 10-20 percent of the true cost of the service in their fares (1).  
</t>
  </si>
  <si>
    <t xml:space="preserve">The  PSSRU Unit Costs of Health and Social Care 2015 (5) states that the average GP home visit (time spent in patient's home only) is 11.4 minutes and travel time per visit is assumed at 12 minutes  (p176)
According to  New Economy (13) a GP home visit costs £234 per hour. 
We therefore take one home visit as 30 mins of a doctors' time for travel and in house visit at £121.50 per visit. 
</t>
  </si>
  <si>
    <t>(5) PSSRU
Unit Costs of Health and Social Care 2015
2015
pp.117-118</t>
  </si>
  <si>
    <t xml:space="preserve">See the cell above for a discussion of the impact of reablement on  homecare which is relevant  to this outcome and it's chosen indicator. 
If a reduction in the amount of homecare required by people after an episode of reablement (assumed to include vision rehabilitation) holds true, then we can assume an implication of this is a reduction in the requirement for people to enter a residential care setting and thus remain in their own homes longer. This is supported by the Lewin and Vandenmeulen study which found that reablement service users were less likely (than the comparison group receiving conventional home care) to be assessed as needing residential care (10). </t>
  </si>
  <si>
    <t xml:space="preserve">(5) PSSRU
Unit Costs of Health and Social Care 2015
2015
pp.38-39
</t>
  </si>
  <si>
    <t xml:space="preserve">According to the PSSRU Unit Costs of Health and Social Care 2015 (5): 
* The average cost of providing residential care for older people (including establishment costs and personal living expenses allowance) in the private sector is £619/week 
* The average cost for residential care for older people provided by Local Authority's (including establishment cost and personal living allowance) is £1134/week. 
The proxy figure is the average of the two. </t>
  </si>
  <si>
    <t xml:space="preserve">(5) PSSRU
Unit Costs of Health and Social Care 2015
2015
pp.117-118 &amp; p.40
</t>
  </si>
  <si>
    <t xml:space="preserve">According to the PSSRU Unit Costs of Health and Social Care 2015 (5): 
* Research suggests that people with physical disab ilities attend on average 2.65 times per week
* The mean cost of a day care session for people with physical disabilities is £71 (p117-118)
The PSSRU also contains costs for Local Authority provided day care: 
* £59 per client attendance or £45 per client session lasting 3.5 hours (p.40)
* We have taken the proxy figure as the average of theses two figures (£65/session) multipled by 1.3 (half of 2.6)
</t>
  </si>
  <si>
    <t xml:space="preserve">(13) New Economy
Unit Cost Database v1.4
2015
Ambulance services - including conveying patient
Ambulance services - not conveying patient </t>
  </si>
  <si>
    <t xml:space="preserve">New Economy (13) record the cost of: 
* Ambulance call out resulting in conveying patient to hospital - £238
* Ambulance call out without taking patient to hospital - £186
The proxy is the average of these two costs - £212
According to research by Levin et al, reablement service users are 30% less likely to attend A&amp;E in the 2 years after reablement service receieved (compared to those receiving standard home care services).   </t>
  </si>
  <si>
    <t xml:space="preserve">No use of ambulance in year after service 
</t>
  </si>
  <si>
    <t xml:space="preserve">See the cell above for a discussion of possible reductions in A&amp;E visits by reablement users which also relates to this outcome and it's chosen indicator. </t>
  </si>
  <si>
    <t xml:space="preserve">See the cells above for a discussion of possible reductions in A&amp;E visits by reablement users which also relates to this outcome and it's chosen indicator. </t>
  </si>
  <si>
    <t>(13) New Economy
Unit Cost Database v1.4
2015
A&amp;E attendance - investigation with subsequent treatment, not leading to admission
A&amp;E attendance - investigation with subsequent treatment, leading to admission</t>
  </si>
  <si>
    <t xml:space="preserve">New Economy (13) identify the costs of an A&amp;E visit that does not lead to a hospital admission to be £119 and a visit that does result in a hospital admission to be £167. 
The proxy is the average of the two costs - £143
According to research by Levin et al, reablement service users are 30% less likely to attend A&amp;E in the 2 years after reablement service receieved (compared to those receiving standard home care services).   
An estimate of the likelihood of visiting A&amp;E in a year for people aged 65 and over (based on 2015-16 numbers for A&amp;E visits in England) is 50% chance.  </t>
  </si>
  <si>
    <t>(13) New Economy
Unit Cost Database v1.4
2015
Accidental falls - average inpatient costs for hospital admissions due to injuries from a fall (any type), people over 60</t>
  </si>
  <si>
    <t xml:space="preserve">3a. Increased level of acceptance of vision impairment condition </t>
  </si>
  <si>
    <t>3b. Increased confidence completing daily living tasks independently</t>
  </si>
  <si>
    <t>3c.  Increased feelings of dignity (esp. re eating)</t>
  </si>
  <si>
    <t xml:space="preserve">3d. Increased levels of enjoyment in leisure time </t>
  </si>
  <si>
    <t xml:space="preserve">3e. Increased sense or feeling of safety </t>
  </si>
  <si>
    <t xml:space="preserve">Baker, C. 2016. ‘House of Commons Briefing Paper 6964. Accident and Emergency Statistics: Demand, Performance and Pressure’. London: House of Commons.  </t>
  </si>
  <si>
    <t xml:space="preserve">No use of mental health service in year following service
The period of one year has been chosen to reflect the findings of reablement literature that shows the effects of reablement services lasting for up to 12 months. </t>
  </si>
  <si>
    <t>(13) New Economy
Unit Cost Database v1.4
2015
Average cost of service provision for adults suffering from depression and/or anxiety disorders, per person per year - fiscal cost to the NHS</t>
  </si>
  <si>
    <t xml:space="preserve">According to New Economy (13) the average cost of service provision for adults suffering from depression and/or anxiety disorders, per person per year - fiscal cost to the NHS - is £899 per year. </t>
  </si>
  <si>
    <t xml:space="preserve">According to Glendinning reablement study, 47% of reablement group rated their quality of life as good or better compared to 36% in the comparison group (7).
</t>
  </si>
  <si>
    <t xml:space="preserve">See the cell above for evidence relating to this outcome. 
Talking therapies, such as Cognitive Behaviour Therapy and mindfulness therapy, are often used to treat confidence and self-esteem issues which are risk factors for depression and anxiety and have been chosen as the indicator and proxy for this outcome. </t>
  </si>
  <si>
    <t>(5) PSSRU 
Unit Costs of Health and Social Care 2015
2015
p.54</t>
  </si>
  <si>
    <t xml:space="preserve">Proxy choice is based on a need for counselling to boost confidence (as opposed to treat depression, which can be an outcome of low confidence or self-esteem). 
According to the PSSRU mindfulness-based cognitive therapy - group based interventions cost £51 per hour to deliver or £171 per (entire group) session or £14 per service user per session. 
Assuming a 12 week, two hourly course - this is £336 per service user per course. </t>
  </si>
  <si>
    <t xml:space="preserve">This proportion of service users is based on the total proportion of service users who receive equipment and daily living aids. 
Interviews with both service users and SfS professionals pointed to the provision of equipment as one of the key factors of the service that increased both service user confidence and competence with daily tasks. </t>
  </si>
  <si>
    <t xml:space="preserve">One additional meal out per fortnight
This is a conservative estimate of the frequency with which a person may go out to eat. </t>
  </si>
  <si>
    <t>Assumed - based on current market rates for a reasonable quality, single course restaurant or pub meal and drink.</t>
  </si>
  <si>
    <t>Assumed - based on current market rates for a hardback novel.</t>
  </si>
  <si>
    <t>£10 per purchase</t>
  </si>
  <si>
    <t>Assumed average cost of book or DVD is £10</t>
  </si>
  <si>
    <t xml:space="preserve">Using a quartile approach to estimate this proportion -  a proportion of 50%  shows what the value of this outcome would be if 50% of service users experience this outcome.  </t>
  </si>
  <si>
    <t>Age UK offer personal alarm system for £3.50 per week plus set up fee of £69 (if self connected) or £129 if connected by them - average cost is £281/yr
The Age UK product has been selected here over Linkline services - as prices for Linkline services vary by borough. The weekly charges for Linkline are however comparative to the Age UK weekely price.</t>
  </si>
  <si>
    <t>Age UK 
Personal Alarms - pricing
http://www.ageuk.org.uk/products/independent-living/personal-alarm/</t>
  </si>
  <si>
    <t xml:space="preserve">No purchase of personal alarm in the year after vision rehabilitation </t>
  </si>
  <si>
    <t>Assumes one additional purchase  per month for one year</t>
  </si>
  <si>
    <t xml:space="preserve">See the cells above for evidence relating to this outcome. 
Primary research with service users found the outcome of dignity to be often linked by servcie users  to mealtimes and eating and therefore we have selected increased incidence of eating outside the home as an indicator for this outcome and the cost of a meal out as the proxy. </t>
  </si>
  <si>
    <t xml:space="preserve">See the cells above for evidence relating to this outcome. 
Primary research with service users found the outcome increased enjoyment of leisure time to be often linked by servcie users  to watching TV, doing crosswords or being able to read again and therefore we have selected increased time spent reading or watching films as an indicator for the outcome and  the purchase of books and DVDs as a financial proxy for this. </t>
  </si>
  <si>
    <t xml:space="preserve">See the cells above for evidence relating to this outcome. 
Primary research with service users found increased feelings of safety in the home, linked to the ability to complete tasks independently in the home. We've therefore selected reduced purchase of a personal safety alarm (such as Linkline) for use in the home to alert emergency services of a fall or accident as the indicator for this outcome. The financial proxy is based on the cost of accessing such services. </t>
  </si>
  <si>
    <t>Public Health England. 2015. 'Local action on health inequalities: Reducing social isolation across the lifecourse' London: University College London Institute of Health Equity.</t>
  </si>
  <si>
    <t xml:space="preserve">There have been few studies – including (3) and (16) – that explore the direct and indirect impacts of vision rehabilitation services, however we have taken vision rehabilitation as a form of reablement service and have therefore looked to studies on the impacts of reablement services, and similar independent living services, on service users.    
The Social Care Institute of Excellence (SCIE) recently reviewed the reablement literature, finding that 'research evidence demonstrates that reablement improves independence, prolongs people's ability to live at home and removes or reduces the need for commissioned care hours (in comparison with standard home care)’ (6). Similarly, a cost/benefit review of independent living policies (8) finds '[a]t an individual level, there is substantial qualitative evidence…suggesting that independent living provides significantly more benefits than conventional forms of service provision.’
Several studies (including (7) (10) (11)) have shown that between 60 and 78 per cent of reablement service users require no further home care after the reablement episode, with one study showing the effect lasting up to 12 months after the reablement episode (10). In comparison, only 5 per cent of people receiving conventional home care required no further home care (11). 
An evaluation of the City of Edinburgh’s reablement programmes (11) also showed that 26 per cent of reablement service users required a reduced amount of home care after their reablement episode compared with 13 per cent of those receiving conventional home care. The reduced home care services load for the group who received reablement was 36 per cent of the cost of the group that received conventional home care which is echoed in the work of Glendinning et al who saw a reduction in home care costs of around 60% for those receiving reablement services (7).   
A further pilot study looking at the effects of reablement services on home care usage substantiates these figures, finding that '58-62% of reablement users had their care package discontinued at first review, compared with 5% of control group users, and 17-26% had their care package reduced at first review compared with 13% of the control group' (9). They also found that 'the average care hours per week for individual home care users increased by 1%, whereas care hours for reablement users had decreased by 28-72%’ (9).    
</t>
  </si>
  <si>
    <t xml:space="preserve">Our primary research with service users revealed that many experienced improvements in their confidence in their own abilities to complete daily tasks independently and with dignity, increased enjoyment of leisure time due to being more able to read, watch television, etc., and increased feelings of safety.
These outcomes of increased emotional adjustment and feelings of independence and safety as point to improved wellbeing and emotional stability and, if this holds true, to decreased incidence of mental health related issues such as depression and anxiety.
In support of our primary qualitative findings (i.e. service user interviews; professional staff interviews) are results from a US-based study into the outcomes of vision rehabilitation services (3) which found that that 'the two most prominent areas in which [vision] rehabilitation services were considered to be effective were: 1. helping clients to accomplish daily tasks and 2. adjust emotionally to vision loss’. 
It is also supported by a literature review of studies of vision rehabilitation conducted by Rabinee et al (16), who find that 'four of the five studies that explored the effect of rehabilitation on depression or negative affect showed a positive impact, as did two of the four that explored impact on adjustment to sight loss.’ They examined a large, statistically sophisticated analysis of survey data [‘The influence of health, social support quality and rehabilitation on depression among disabled elders’, by Horowitz, Reinhardt, Boerner and Travis published in Ageing and Mental Health in 2003] that showed that vision rehabilitation, however defined, had an effect on depression and that … all types of [vision rehabilitation] input contributed to reduced depression over time’.
Further, taking perceived quality of life as a predictor of overall wellbeing, we can base assumptions about the proportion of people experiencing change in wellbeing from the results of the SPRU study on reablement (7) which found that 47% of a sample receiving reablement services rated their quality of life as good or better (at follow-up) compared to 36% in the comparison group. 
We are careful to acknowledge however that the results of reablement studies on impact on wellbeing vary ‘with some studies showing that a significant minority of users do not benefit from, or have increased support needs after, reablement' (6) and so our estimates of the proportion of service users experiencing outcomes in this impact area are conservative. Mental health service costs have been selected as the proxy - as reduced levels of depression and anxiety that result from increased wellbeing would lead to a reduced usage of such services. </t>
  </si>
  <si>
    <t xml:space="preserve">According to a recent report on social inclusion published by Public Heath England (15), social isolation can be measured according to assessments of aspects of social networks and diversity, frequency of social contacts, participation in social activities and social engagement. They also explain that ‘events including the loss of a loved one, health conditions that precipitate disability and caring responsibilities may contribute to a reduction in social contact’ (15). 
Many of the Sight for Surrey service users interviewed mentioned that the Sight for Surrey rehabilitation service has assisted them to communicate with family and friends including via the telephone – this was an outcome more likely to be experienced by the older among the services users with young service users saying that they relied more on internet-based communications technology (as opposed to the phone) and that they had already learnt this before receiving the vision rehabilitation service. 
The SPRU reablement study (7) found that 'respondents said that one of the greatest benefits was the social contact provided by the reablement workers'. However, the study also showed that service users living alone experienced the service differently including being 'frustrated about unmet needs for help with housework or shopping' and 'reporting a high degree of loneliness which seemed to increased their reliance on the case workers and heighten feelings of loss and uncertainly at the end of the reablement period'.  So we have used a conservative percentiles approach to estimating the proportion of service users for which the outcome applies.      
</t>
  </si>
  <si>
    <t xml:space="preserve">In addition to the information in the above cell, vision rehabilitation itself gave – particularly the older people in the interview sample (those over 65) – increased abilities to use communications technology – such as by providing large button phones, etc. Rabiee et al’s review of vision rehabilitation studies found that: 'learning communication skills was considered an important part of the rehabilitation training for some service users.' </t>
  </si>
  <si>
    <t>5a. Increased confidence that service user has an additional source of support for vision impairment and decreased feelings of worry/anxiety about service use</t>
  </si>
  <si>
    <t xml:space="preserve">5b. Reduced burden of informal care </t>
  </si>
  <si>
    <t xml:space="preserve">Rand, S., Malley, J. &amp; Nette, A. 2012. ‘Measuring the Social Care Outcomes of Informal Carers An Interim Technical Report for the Identifying the Impact of Social Care (IIASC) Study’. Quality and Outcomes of Person-Centred Care Policy Unit.  </t>
  </si>
  <si>
    <t xml:space="preserve">Our primary case study research involved interviews with service users and vision rehabilitation professionals however did not involve interviews with the family members or carers of service users. When asked about the impact for their family members, some service users said that their family members now have increased confidence that they are receiving quality support and that they are pleased to see the service user have an increased amount of independence.  
Informal care arrangements have been shown to impact the physical and mental health outcomes of carers (8) (17). In addition, the burden of providing informal care is well-studied and impacts of providing informal care to a family member or friend living in a private household include: 
• Loss of income. Carers can suffer a loss of income as a result of foregoing employment opportunities for caring responsibilities and many carers experience difficulty in returning to work, experiencing demotion of reduced income as a result of interrupted employment history.   
• Additional expenditure. Family members and carers often incur care-related costs they would not otherwise have borne including costs incurred as a result of the caring role (i.e. travel); additional household expenses (i.e. extra heating and food costs); and accommodation costs (i.e. where a move of house is necessary, home adaptations). 
• Disutility. Including costs such as social exclusion, erosion of personal relationships and adverse effects on health. 
• Detriment to pension. Including from having breaks in pension contributions, disruption to retirement planning, etc. 
• Benefit issues. The majority of carers (85 per cent) looking after someone aged 65 or over care for fewer than 35 hours per week, putting them under the qualifying criteria for receiving financial support by way of carers benefits (20).
The literature review conducted for the review of costs and benefits of independent living identified a large-scale study of the costs and benefits of providing informal care to older people living in private households; the study ‘provided detailed data on the financial, opportunity and social costs incurred by informal carers, including travelling and other expenses’ and found that: 
• Nearly half (43 per cent) reported financial costs associated with care giving 
• Around a quarter reported an impact on employment, resulting in altering working arrangements or changing or reducing their hours.
• One in five reported that they had given up employment to support the individual (8). 
We have taken usage of mental health services as an indicator of the mental wellbeing of carers against this outcome. </t>
  </si>
  <si>
    <t>See an explanation of the burden of providing informal care in the cell above. 
We’ve taken the hourly cost of a home care worker as a proxy for the informal care provided by a service user’s family or carer.</t>
  </si>
  <si>
    <t>877/week</t>
  </si>
  <si>
    <t xml:space="preserve">£65/ session
£86/ week - for 1.3 sessions </t>
  </si>
  <si>
    <t xml:space="preserve">4a. Service user has increased contact with people in the community, networks and friends  </t>
  </si>
  <si>
    <t>4b. Service user has improved ability to use communications technology i.e. telephone, computer</t>
  </si>
  <si>
    <t>Valuing Vision Rehabilitation Outcomes - Sight for Surrey case study</t>
  </si>
  <si>
    <t xml:space="preserve">Reference List </t>
  </si>
  <si>
    <t xml:space="preserve">1. Stakeholder group </t>
  </si>
  <si>
    <t xml:space="preserve">2. Impact area </t>
  </si>
  <si>
    <t>3. Outcome</t>
  </si>
  <si>
    <t xml:space="preserve">4. Indicator </t>
  </si>
  <si>
    <t>5. Financial proxy for indicator</t>
  </si>
  <si>
    <t>6. Evidence for indicator and proxy choice
(Numbers in brackets refer to references in the reference tab)</t>
  </si>
  <si>
    <t>7. Assumed change on indicator if outcome holds true for one person</t>
  </si>
  <si>
    <t xml:space="preserve">8. Proxy figure </t>
  </si>
  <si>
    <t>9. Proxy figure adjusted for assumed change (per year)</t>
  </si>
  <si>
    <t>10. Proxy figure source 
Numbers in brackets refer to references in the reference tab)</t>
  </si>
  <si>
    <t>11. Assumptions specific to this outcome or proxy
(Numbers in brackets refer to references in the reference tab)</t>
  </si>
  <si>
    <t xml:space="preserve">12b.Assumptions about proportion of SU/family experiencing outcome </t>
  </si>
  <si>
    <t>13. No. of SfS clients who received a specialist assessment in 2015/16
(This represents all clients who had a face-to-face assessment with the service)</t>
  </si>
  <si>
    <t xml:space="preserve">SUB-TOTALS </t>
  </si>
  <si>
    <t>INCREASED FUNCTIONAL INDEPENDENCE</t>
  </si>
  <si>
    <t>INCREASED PERSONAL SAFETY</t>
  </si>
  <si>
    <t>IMPROVED EMOTIONAL WELLBEING</t>
  </si>
  <si>
    <t>DECREASED SOCIAL ISOLATION</t>
  </si>
  <si>
    <t>REDUCED ANXIETY ABOUT SERVICE USER</t>
  </si>
  <si>
    <t xml:space="preserve">Sibley, E. 2009. ‘Towards an inclusive health service: a research report into the availability of health information for blind and partially sighted people’. London: RNIB. </t>
  </si>
  <si>
    <t xml:space="preserve">Reduced use of conventional home care (domiciliary) services </t>
  </si>
  <si>
    <t xml:space="preserve">Age Scotland's (1) case for investing in community transport asserts that 'community transport operators only charge [the service user]  between 10-20% of the overall cost, with an average fare costing around £3.20'.
If £3.20 is 15% of the full cost of providing a community transport journey, then 100% of the cost of an average journey is £23.30.
Assuming just 15% of the cost of a journey is paid by the service user and the other 85 % is borne by the provider or funder of the service - the cost that would be charged to the provider/funder for one trip is £19.80. 
The majority of community transport trips are for social outings, shopping and health appointments therefore we assume increased mobility in the local area  reduces the need for between two trips on community transport per week. </t>
  </si>
  <si>
    <t xml:space="preserve">£19.80 per trip </t>
  </si>
  <si>
    <t xml:space="preserve">Drawing on the studies referenced in the evidence column - if domiciliary/home care is no longer required after reablement service, we assume that an immediate move to a residential care facility is also not required for the same proportion of service users  from the older cohort (aged over 65). 
See the cell directly above for explanation of the proportion figure. </t>
  </si>
  <si>
    <t xml:space="preserve">No visit to A&amp; E in year following service. 
Note: while the evidence shows that there is a 30% reduction in the chance of a service user presenting and A&amp;E after a reablement episode, this does not equate to a 30% reduction in A&amp;E visits nor can we calculate from an unknown basline i.e. it is not clear how many times per year the average person (or person with visual impairment) may present at A&amp;E.  We therefore assume that, in the year following vision rehabilitation, the service user does not present at A&amp;E. This is supported by the reablement evidence. </t>
  </si>
  <si>
    <t>Home care costs i.e. the cost of services provided in the client's own home (not residential care)</t>
  </si>
  <si>
    <t xml:space="preserve">Home care no longer required  for at least one year beyond the vision rehabilitation service
This is based on the reablement studies referenced in column 6 'Evidence for indicator and proxy choice'  </t>
  </si>
  <si>
    <t xml:space="preserve">12a. Proportion of SfS Service User cohort likely to experience outcome </t>
  </si>
  <si>
    <t>18. £ Value
(Assuming 100% of likely service user cohort [12a] experience outcome)</t>
  </si>
  <si>
    <t>14. £ Value
(Assuming 10% of likely service user cohort [12a] experience outcome)</t>
  </si>
  <si>
    <t>15. £ Value
(Assuming 25% of likely service user cohort [12a] experience outcome)</t>
  </si>
  <si>
    <t>16. £ Value
(Assuming 50% of likely service user cohort [12a] experience outcome)</t>
  </si>
  <si>
    <t>17. £ Value
(Assuming 75% of likely service user cohort [12a] experience outcome)</t>
  </si>
  <si>
    <t>Health and social care</t>
  </si>
  <si>
    <t>Service user/carer</t>
  </si>
  <si>
    <t xml:space="preserve">See the cell above for a discussion of transportation and mobility to independent living and relevant key statistics related to this outcome and it's chosen indicator. 
GP home visits have been chosen as a proxy for this indicator as it is a service that people with no mobility (or other significant health issues) normally access in a GP surgery, not in their own home. Improved mobility, including an imporved ability to access public transport alone present  people with vision impairment with the option to travel to their GP surgery in the place of a home visit. 
The average member of the public in the UK sees a GP six times a year (19). </t>
  </si>
  <si>
    <t xml:space="preserve">One less home visit per quarter.
This is a conservative estimate based on evidence that shows the average member of the public in the UK visits a GP 6 times per year (19).  
</t>
  </si>
  <si>
    <t xml:space="preserve">Throughout our interviews with service users, we heard about the increased ability to complete daily tasks around the home due to the vision rehabilitation and the equipment and daily living aids provided (such as liquid level measures and bump-ons for cookers) that allow service users to independently conduct potentially dangerous household tasks (such as making a cup of tea) with a reduced risk of accident or personal injury.
This is supported by the Lewin and Vandermeulen study of reablement services (10) which measured the impact of the reablement on the likelihood service users would present to Accident and Emergency departments and found that, over the two years following the reablement episode, service users were 30 per cent less likely to have attended A&amp;E than the comparison group receiving only conventional home care. They also found that reablement clients were 31 per cent less likely than the comparison group to have an unplanned hospital admission in that same period.    
According to Baker (2) people aged 80+ are most likely to attend A&amp;E. In addition, ‘falls are by far the single largest cause of attendance’ to A&amp;E and it is older people who are more at risk of falls, including those in their own homes (19). In 2002, 2.7 million people attended an A&amp;E department in the UK following a home accident, of whom 1.2 million had suffered a fall. Over-65s accounted for 19 per cent of the total number of A&amp;E home accident attendances, but 30 per cent of the attendances were due to accidental falls at home (20).
From the above statistics and research, we deduce that improvements in physical functioning and functional independence from vision rehabilitation services leads to service users having fewer accidents in and out of the home (including falls – the single largest reason for A&amp;E attendance) and therefore a reduced need to access emergency services such as ambulance services, accident and emergency services and services related to follow-up treatment of injuries sustained in accidents i.e. GPs, physiotherapy, etc.
</t>
  </si>
  <si>
    <t>According to the New Economy (13) spreadsheet of costs: 
* Average inpatient costs for hospital admissions due to injuries from a fall (any type), people over 60 = £2,825 per incident
According to the Royal Society for the Prevention of Accidents ‘falls are by far the single largest cause of attendance’ to A&amp;E (19) . In 2002, 2.7 million people attended an A&amp;E department in the UK following a home accident, of whom 1.2 million had suffered a fall. Over-65s accounted for 19 per cent of the total number of A&amp;E home accident attendances, but 30 per cent of the attendances were due to accidental falls at home.
* Using the above19% of 2.7 m = 513,000 older people present to A&amp;E per year. 30% of thses for acidents around the home including falls: 153,900</t>
  </si>
  <si>
    <t>TOTALS FOR WHERE COSTS-AVOIDED ACCRUE</t>
  </si>
  <si>
    <t>TOTALS</t>
  </si>
  <si>
    <t xml:space="preserve">HEALTH &amp; SOCIAL CARE SYSTEM </t>
  </si>
  <si>
    <t>SERVICE USER, FAMILY/CARERS</t>
  </si>
  <si>
    <t xml:space="preserve">According to the PSSRU Unit Costs of Health and Social Care 2015 (5): 
* The average cost of home care per week (across people with moderate, substantial and critical care needs with a physical disability)  £178 ( 9 hours per week). 
</t>
  </si>
  <si>
    <r>
      <t xml:space="preserve">Cimarolli, V.R., Boerner, K. and Wang, S. 2006. ‘Life goals in vision rehabilitation: are they addressed and how?’. </t>
    </r>
    <r>
      <rPr>
        <i/>
        <sz val="14"/>
        <color theme="1"/>
        <rFont val="Arial"/>
        <family val="2"/>
      </rPr>
      <t>Journal of Visual Impairment &amp; Blindness</t>
    </r>
    <r>
      <rPr>
        <sz val="14"/>
        <color theme="1"/>
        <rFont val="Arial"/>
        <family val="2"/>
      </rPr>
      <t>. Vol. 100, no. 6.pp. 343-352.</t>
    </r>
  </si>
  <si>
    <r>
      <t xml:space="preserve">Lewin, G. and Vandermeulen, S. 2010. 'A non-randomised controlled trial of the Home Independence Program (HIP): an Australian restorative programme for older home-care clients'. </t>
    </r>
    <r>
      <rPr>
        <i/>
        <sz val="14"/>
        <color rgb="FF000000"/>
        <rFont val="Arial"/>
        <family val="2"/>
      </rPr>
      <t>Health &amp; Social Care in the Community</t>
    </r>
    <r>
      <rPr>
        <sz val="14"/>
        <color rgb="FF000000"/>
        <rFont val="Arial"/>
        <family val="2"/>
      </rPr>
      <t>. Vol. 18, no. 1, pp. 91–99.</t>
    </r>
  </si>
  <si>
    <r>
      <t xml:space="preserve">The British Medical Association. 2014. ‘General Practice in the UK: Media brief’. </t>
    </r>
    <r>
      <rPr>
        <sz val="14"/>
        <color theme="1"/>
        <rFont val="Arial"/>
        <family val="2"/>
      </rPr>
      <t>Accessed in November 2016 via</t>
    </r>
    <r>
      <rPr>
        <sz val="14"/>
        <color rgb="FF000000"/>
        <rFont val="Arial"/>
        <family val="2"/>
      </rPr>
      <t xml:space="preserve"> https://www.bma.org.uk/news/media-centre/press-briefing-papers </t>
    </r>
  </si>
  <si>
    <r>
      <t>Wanless, D. 2006. ‘Securing Good Care for Older People: Taking a long-term view’. London: King’s Fund.</t>
    </r>
    <r>
      <rPr>
        <sz val="14"/>
        <color rgb="FF000000"/>
        <rFont val="Arial"/>
        <family val="2"/>
      </rPr>
      <t xml:space="preserve"> </t>
    </r>
  </si>
  <si>
    <r>
      <t xml:space="preserve">1a. Improved ability to travel (alone) </t>
    </r>
    <r>
      <rPr>
        <b/>
        <sz val="14"/>
        <color theme="1"/>
        <rFont val="Arial"/>
        <family val="2"/>
      </rPr>
      <t>outside of the house in local area</t>
    </r>
  </si>
  <si>
    <r>
      <t xml:space="preserve">1b. Improved ability to travel (alone) on </t>
    </r>
    <r>
      <rPr>
        <b/>
        <sz val="14"/>
        <color theme="1"/>
        <rFont val="Arial"/>
        <family val="2"/>
      </rPr>
      <t>public transport</t>
    </r>
    <r>
      <rPr>
        <sz val="14"/>
        <color theme="1"/>
        <rFont val="Arial"/>
        <family val="2"/>
      </rPr>
      <t xml:space="preserve"> </t>
    </r>
  </si>
  <si>
    <r>
      <t xml:space="preserve">(13) New Economy
</t>
    </r>
    <r>
      <rPr>
        <sz val="14"/>
        <rFont val="Arial"/>
        <family val="2"/>
      </rPr>
      <t>Unit Cost Database v1.4
2015</t>
    </r>
    <r>
      <rPr>
        <sz val="14"/>
        <color rgb="FFFF0000"/>
        <rFont val="Arial"/>
        <family val="2"/>
      </rPr>
      <t xml:space="preserve">
</t>
    </r>
    <r>
      <rPr>
        <sz val="14"/>
        <rFont val="Arial"/>
        <family val="2"/>
      </rPr>
      <t>GP home visit</t>
    </r>
    <r>
      <rPr>
        <sz val="14"/>
        <color theme="1"/>
        <rFont val="Arial"/>
        <family val="2"/>
      </rPr>
      <t xml:space="preserve">
</t>
    </r>
  </si>
  <si>
    <r>
      <t xml:space="preserve">1c. Increased ability to complete </t>
    </r>
    <r>
      <rPr>
        <b/>
        <sz val="14"/>
        <color theme="1"/>
        <rFont val="Arial"/>
        <family val="2"/>
      </rPr>
      <t>daily living tasks in the home independently -  does not require outside assistance</t>
    </r>
  </si>
  <si>
    <r>
      <t xml:space="preserve">d. Increased ability to complete </t>
    </r>
    <r>
      <rPr>
        <b/>
        <sz val="14"/>
        <color theme="1"/>
        <rFont val="Arial"/>
        <family val="2"/>
      </rPr>
      <t xml:space="preserve">daily living tasks in the home independently -  stays in own home longer </t>
    </r>
  </si>
  <si>
    <r>
      <t xml:space="preserve">e. Increased ability to complete </t>
    </r>
    <r>
      <rPr>
        <b/>
        <sz val="14"/>
        <color theme="1"/>
        <rFont val="Arial"/>
        <family val="2"/>
      </rPr>
      <t>daily living tasks in the home independently -  relies less on family members/carer</t>
    </r>
  </si>
  <si>
    <r>
      <t xml:space="preserve">2a. Less likely to be injured from accidents in and outside the home </t>
    </r>
    <r>
      <rPr>
        <b/>
        <sz val="14"/>
        <color theme="1"/>
        <rFont val="Arial"/>
        <family val="2"/>
      </rPr>
      <t>and require ambulance</t>
    </r>
  </si>
  <si>
    <r>
      <rPr>
        <sz val="14"/>
        <rFont val="Arial"/>
        <family val="2"/>
      </rPr>
      <t xml:space="preserve">This estimate is based on the proportion of people at SfS who received daily living aid equipment who are in the older age group (above 65). </t>
    </r>
    <r>
      <rPr>
        <sz val="14"/>
        <color rgb="FFFF0000"/>
        <rFont val="Arial"/>
        <family val="2"/>
      </rPr>
      <t xml:space="preserve">
</t>
    </r>
    <r>
      <rPr>
        <sz val="14"/>
        <rFont val="Arial"/>
        <family val="2"/>
      </rPr>
      <t xml:space="preserve">
In interviews, older SfS service users spoke about the importance of the equipment provided by the service to help them complete daily living tasks including those that are potentially dangerous (i.e. making a cup of tea, chopping vegetables, etc.) to making them more confident completing these tasks safely. 
83% of SfS service users were 65 and over. We've  taken this group and reduced it to the  proportion to of these service users who receieved equipment (80%). </t>
    </r>
  </si>
  <si>
    <r>
      <t xml:space="preserve">2b. Less likely to be injured from accidents in and outside the home </t>
    </r>
    <r>
      <rPr>
        <b/>
        <sz val="14"/>
        <color theme="1"/>
        <rFont val="Arial"/>
        <family val="2"/>
      </rPr>
      <t>and require A &amp; E visit</t>
    </r>
  </si>
  <si>
    <r>
      <t xml:space="preserve">2c. Less likely to be injured from accidents in and outside the home </t>
    </r>
    <r>
      <rPr>
        <b/>
        <sz val="14"/>
        <color theme="1"/>
        <rFont val="Arial"/>
        <family val="2"/>
      </rPr>
      <t>and require hospital admission</t>
    </r>
  </si>
  <si>
    <r>
      <t xml:space="preserve">2d. Less likely to be injured from accidents in and outside the home </t>
    </r>
    <r>
      <rPr>
        <b/>
        <sz val="14"/>
        <color theme="1"/>
        <rFont val="Arial"/>
        <family val="2"/>
      </rPr>
      <t xml:space="preserve">and require follow-up care for injury i.e. by GP </t>
    </r>
  </si>
  <si>
    <r>
      <t xml:space="preserve">(13) New Economy 
</t>
    </r>
    <r>
      <rPr>
        <sz val="14"/>
        <rFont val="Arial"/>
        <family val="2"/>
      </rPr>
      <t>Unit Cost Database v1.4
2015</t>
    </r>
    <r>
      <rPr>
        <sz val="14"/>
        <color theme="1"/>
        <rFont val="Arial"/>
        <family val="2"/>
      </rPr>
      <t xml:space="preserve">
GP contact - cost per face-to-face consultation with patients (average 11.7 minutes)</t>
    </r>
  </si>
  <si>
    <t>empty cell</t>
  </si>
  <si>
    <t>Empty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</si>
</sst>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quot;£&quot;#,##0.00"/>
  </numFmts>
  <fonts count="17" x14ac:knownFonts="1">
    <font>
      <sz val="12"/>
      <color theme="1"/>
      <name val="Calibri"/>
      <family val="2"/>
      <scheme val="minor"/>
    </font>
    <font>
      <sz val="11"/>
      <color theme="1"/>
      <name val="Calibri"/>
      <family val="2"/>
      <scheme val="minor"/>
    </font>
    <font>
      <b/>
      <sz val="14"/>
      <color theme="1"/>
      <name val="Arial"/>
      <family val="2"/>
    </font>
    <font>
      <sz val="14"/>
      <color theme="1"/>
      <name val="Arial"/>
      <family val="2"/>
    </font>
    <font>
      <b/>
      <sz val="14"/>
      <color theme="0"/>
      <name val="Arial"/>
      <family val="2"/>
    </font>
    <font>
      <i/>
      <sz val="14"/>
      <color theme="1"/>
      <name val="Arial"/>
      <family val="2"/>
    </font>
    <font>
      <sz val="14"/>
      <name val="Arial"/>
      <family val="2"/>
    </font>
    <font>
      <b/>
      <sz val="14"/>
      <name val="Arial"/>
      <family val="2"/>
    </font>
    <font>
      <sz val="14"/>
      <color theme="0"/>
      <name val="Arial"/>
      <family val="2"/>
    </font>
    <font>
      <sz val="14"/>
      <color rgb="FFFF0000"/>
      <name val="Arial"/>
      <family val="2"/>
    </font>
    <font>
      <sz val="14"/>
      <color rgb="FF000000"/>
      <name val="Arial"/>
      <family val="2"/>
    </font>
    <font>
      <i/>
      <sz val="14"/>
      <color rgb="FF000000"/>
      <name val="Arial"/>
      <family val="2"/>
    </font>
    <font>
      <b/>
      <sz val="16"/>
      <color theme="1"/>
      <name val="Arial"/>
      <family val="2"/>
    </font>
    <font>
      <sz val="14"/>
      <color theme="5" tint="0.79998168889431442"/>
      <name val="Arial"/>
      <family val="2"/>
    </font>
    <font>
      <b/>
      <sz val="9"/>
      <color indexed="81"/>
      <name val="Tahoma"/>
      <charset val="1"/>
    </font>
    <font>
      <sz val="9"/>
      <color indexed="81"/>
      <name val="Tahoma"/>
      <charset val="1"/>
    </font>
    <font>
      <sz val="14"/>
      <color indexed="81"/>
      <name val="Arial"/>
      <family val="2"/>
    </font>
  </fonts>
  <fills count="3">
    <fill>
      <patternFill patternType="none"/>
    </fill>
    <fill>
      <patternFill patternType="gray125"/>
    </fill>
    <fill>
      <patternFill patternType="solid">
        <fgColor theme="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61">
    <xf numFmtId="0" fontId="0" fillId="0" borderId="0" xfId="0"/>
    <xf numFmtId="0" fontId="3" fillId="0" borderId="1" xfId="1" applyFont="1" applyFill="1" applyBorder="1" applyAlignment="1">
      <alignment horizontal="left" vertical="top" wrapText="1"/>
    </xf>
    <xf numFmtId="0" fontId="3" fillId="0" borderId="1" xfId="1" applyFont="1" applyFill="1" applyBorder="1" applyAlignment="1">
      <alignment vertical="top" wrapText="1"/>
    </xf>
    <xf numFmtId="0" fontId="3" fillId="0" borderId="1" xfId="1" applyFont="1" applyFill="1" applyBorder="1" applyAlignment="1">
      <alignment horizontal="left" vertical="top"/>
    </xf>
    <xf numFmtId="164" fontId="2" fillId="0" borderId="1" xfId="1" applyNumberFormat="1" applyFont="1" applyFill="1" applyBorder="1" applyAlignment="1">
      <alignment horizontal="left" vertical="top" wrapText="1"/>
    </xf>
    <xf numFmtId="0" fontId="3" fillId="0" borderId="0" xfId="1" applyFont="1" applyFill="1"/>
    <xf numFmtId="0" fontId="6" fillId="0" borderId="1" xfId="1" applyFont="1" applyFill="1" applyBorder="1" applyAlignment="1">
      <alignment horizontal="left" vertical="top" wrapText="1"/>
    </xf>
    <xf numFmtId="6" fontId="3" fillId="0" borderId="1" xfId="1" applyNumberFormat="1" applyFont="1" applyFill="1" applyBorder="1" applyAlignment="1">
      <alignment horizontal="left" vertical="top"/>
    </xf>
    <xf numFmtId="0" fontId="3" fillId="0" borderId="0" xfId="0" applyFont="1"/>
    <xf numFmtId="0" fontId="2" fillId="0" borderId="0" xfId="0" applyFont="1"/>
    <xf numFmtId="0" fontId="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vertical="center" wrapText="1"/>
    </xf>
    <xf numFmtId="0" fontId="3" fillId="0" borderId="0" xfId="0" applyFont="1" applyFill="1" applyAlignment="1">
      <alignment horizontal="left" vertical="top" wrapText="1"/>
    </xf>
    <xf numFmtId="0" fontId="10" fillId="0" borderId="0" xfId="0" applyFont="1" applyFill="1" applyAlignment="1">
      <alignment horizontal="left" vertical="top" wrapText="1"/>
    </xf>
    <xf numFmtId="0" fontId="4" fillId="2" borderId="3" xfId="1" applyFont="1" applyFill="1" applyBorder="1" applyAlignment="1">
      <alignment horizontal="left" vertical="top" wrapText="1"/>
    </xf>
    <xf numFmtId="0" fontId="4" fillId="2" borderId="3" xfId="1" applyFont="1" applyFill="1" applyBorder="1" applyAlignment="1">
      <alignment horizontal="left" vertical="top"/>
    </xf>
    <xf numFmtId="0" fontId="4" fillId="2" borderId="4" xfId="1" applyFont="1" applyFill="1" applyBorder="1" applyAlignment="1">
      <alignment horizontal="left" vertical="top" wrapText="1"/>
    </xf>
    <xf numFmtId="0" fontId="4" fillId="2" borderId="5" xfId="1" applyFont="1" applyFill="1" applyBorder="1" applyAlignment="1">
      <alignment horizontal="left" vertical="top" wrapText="1"/>
    </xf>
    <xf numFmtId="0" fontId="4" fillId="2" borderId="6" xfId="1" applyFont="1" applyFill="1" applyBorder="1" applyAlignment="1">
      <alignment horizontal="left" vertical="top" wrapText="1"/>
    </xf>
    <xf numFmtId="164" fontId="2" fillId="0" borderId="2" xfId="1" applyNumberFormat="1" applyFont="1" applyFill="1" applyBorder="1" applyAlignment="1">
      <alignment horizontal="left" vertical="top"/>
    </xf>
    <xf numFmtId="164" fontId="2" fillId="0" borderId="1" xfId="1" applyNumberFormat="1" applyFont="1" applyFill="1" applyBorder="1" applyAlignment="1">
      <alignment horizontal="left" vertical="top"/>
    </xf>
    <xf numFmtId="6" fontId="3" fillId="0" borderId="1" xfId="1" applyNumberFormat="1" applyFont="1" applyFill="1" applyBorder="1" applyAlignment="1">
      <alignment horizontal="left" vertical="top" wrapText="1"/>
    </xf>
    <xf numFmtId="0" fontId="3" fillId="0" borderId="7" xfId="1" applyFont="1" applyFill="1" applyBorder="1" applyAlignment="1">
      <alignment horizontal="left" vertical="top" wrapText="1"/>
    </xf>
    <xf numFmtId="0" fontId="6" fillId="0" borderId="7" xfId="1" applyFont="1" applyFill="1" applyBorder="1" applyAlignment="1">
      <alignment horizontal="left" vertical="top" wrapText="1"/>
    </xf>
    <xf numFmtId="164" fontId="2" fillId="0" borderId="8" xfId="1" applyNumberFormat="1" applyFont="1" applyFill="1" applyBorder="1" applyAlignment="1">
      <alignment horizontal="left" vertical="top"/>
    </xf>
    <xf numFmtId="0" fontId="2" fillId="0" borderId="1" xfId="1" applyFont="1" applyFill="1" applyBorder="1"/>
    <xf numFmtId="164" fontId="2" fillId="0" borderId="1" xfId="1" applyNumberFormat="1" applyFont="1" applyFill="1" applyBorder="1"/>
    <xf numFmtId="0" fontId="8" fillId="0" borderId="0" xfId="1" applyFont="1" applyFill="1"/>
    <xf numFmtId="164" fontId="7" fillId="0" borderId="1" xfId="1" applyNumberFormat="1" applyFont="1" applyFill="1" applyBorder="1" applyAlignment="1">
      <alignment horizontal="left" vertical="top" wrapText="1"/>
    </xf>
    <xf numFmtId="0" fontId="2" fillId="0" borderId="0" xfId="1" applyFont="1" applyFill="1"/>
    <xf numFmtId="0" fontId="12" fillId="0" borderId="0" xfId="1" applyFont="1" applyFill="1"/>
    <xf numFmtId="0" fontId="3" fillId="0" borderId="0" xfId="0" applyFont="1" applyFill="1"/>
    <xf numFmtId="0" fontId="2" fillId="0" borderId="7" xfId="1" applyFont="1" applyFill="1" applyBorder="1" applyAlignment="1">
      <alignment vertical="center"/>
    </xf>
    <xf numFmtId="0" fontId="2" fillId="0" borderId="7" xfId="1" applyFont="1" applyFill="1" applyBorder="1" applyAlignment="1">
      <alignment vertical="center" wrapText="1"/>
    </xf>
    <xf numFmtId="8" fontId="3" fillId="0" borderId="1" xfId="1" applyNumberFormat="1" applyFont="1" applyFill="1" applyBorder="1" applyAlignment="1">
      <alignment horizontal="left" vertical="top"/>
    </xf>
    <xf numFmtId="0" fontId="4" fillId="0" borderId="7" xfId="1" applyFont="1" applyFill="1" applyBorder="1" applyAlignment="1">
      <alignment vertical="center"/>
    </xf>
    <xf numFmtId="0" fontId="4" fillId="0" borderId="7" xfId="1" applyFont="1" applyFill="1" applyBorder="1" applyAlignment="1">
      <alignment vertical="center" wrapText="1"/>
    </xf>
    <xf numFmtId="164" fontId="7" fillId="0" borderId="1" xfId="1" applyNumberFormat="1" applyFont="1" applyFill="1" applyBorder="1" applyAlignment="1">
      <alignment horizontal="left" vertical="top"/>
    </xf>
    <xf numFmtId="0" fontId="8" fillId="0" borderId="1" xfId="1" applyFont="1" applyFill="1" applyBorder="1" applyAlignment="1">
      <alignment horizontal="left" vertical="top" wrapText="1"/>
    </xf>
    <xf numFmtId="164" fontId="4" fillId="0" borderId="2" xfId="1" applyNumberFormat="1" applyFont="1" applyFill="1" applyBorder="1" applyAlignment="1">
      <alignment horizontal="left" vertical="top"/>
    </xf>
    <xf numFmtId="164" fontId="4" fillId="0" borderId="1" xfId="1" applyNumberFormat="1" applyFont="1" applyFill="1" applyBorder="1" applyAlignment="1">
      <alignment horizontal="left" vertical="top"/>
    </xf>
    <xf numFmtId="0" fontId="2" fillId="0" borderId="1" xfId="1" applyFont="1" applyFill="1" applyBorder="1" applyAlignment="1">
      <alignment vertical="center" wrapText="1"/>
    </xf>
    <xf numFmtId="0" fontId="9" fillId="0" borderId="1" xfId="1" applyFont="1" applyFill="1" applyBorder="1" applyAlignment="1">
      <alignment horizontal="left" vertical="top" wrapText="1"/>
    </xf>
    <xf numFmtId="0" fontId="6" fillId="0" borderId="1" xfId="1" applyFont="1" applyFill="1" applyBorder="1" applyAlignment="1">
      <alignment horizontal="left" vertical="top"/>
    </xf>
    <xf numFmtId="0" fontId="13" fillId="0" borderId="1" xfId="1" applyFont="1" applyFill="1" applyBorder="1" applyAlignment="1">
      <alignment horizontal="left" vertical="top" wrapText="1"/>
    </xf>
    <xf numFmtId="0" fontId="8" fillId="0" borderId="1" xfId="1" applyFont="1" applyFill="1" applyBorder="1" applyAlignment="1">
      <alignment horizontal="left" vertical="top"/>
    </xf>
    <xf numFmtId="0" fontId="3" fillId="0" borderId="7" xfId="1" applyFont="1" applyFill="1" applyBorder="1" applyAlignment="1">
      <alignment horizontal="left" vertical="top"/>
    </xf>
    <xf numFmtId="6" fontId="3" fillId="0" borderId="7" xfId="1" applyNumberFormat="1" applyFont="1" applyFill="1" applyBorder="1" applyAlignment="1">
      <alignment horizontal="left" vertical="top"/>
    </xf>
    <xf numFmtId="164" fontId="2" fillId="0" borderId="7" xfId="1" applyNumberFormat="1" applyFont="1" applyFill="1" applyBorder="1" applyAlignment="1">
      <alignment horizontal="left" vertical="top"/>
    </xf>
    <xf numFmtId="0" fontId="6" fillId="0" borderId="7" xfId="1" applyFont="1" applyFill="1" applyBorder="1" applyAlignment="1">
      <alignment horizontal="left" vertical="top"/>
    </xf>
    <xf numFmtId="0" fontId="4" fillId="0" borderId="1" xfId="1" applyFont="1" applyFill="1" applyBorder="1" applyAlignment="1">
      <alignment vertical="center" wrapText="1"/>
    </xf>
    <xf numFmtId="6" fontId="6" fillId="0" borderId="1" xfId="1" applyNumberFormat="1" applyFont="1" applyFill="1" applyBorder="1" applyAlignment="1">
      <alignment horizontal="left" vertical="top"/>
    </xf>
    <xf numFmtId="0" fontId="8" fillId="0" borderId="0" xfId="1" applyFont="1" applyFill="1" applyAlignment="1">
      <alignment horizontal="left" vertical="top"/>
    </xf>
    <xf numFmtId="0" fontId="8" fillId="0" borderId="0" xfId="1" applyFont="1" applyFill="1" applyAlignment="1">
      <alignment wrapText="1"/>
    </xf>
    <xf numFmtId="0" fontId="2" fillId="0" borderId="9" xfId="1" applyFont="1" applyFill="1" applyBorder="1"/>
    <xf numFmtId="164" fontId="2" fillId="0" borderId="9" xfId="1" applyNumberFormat="1" applyFont="1" applyFill="1" applyBorder="1"/>
    <xf numFmtId="0" fontId="8" fillId="0" borderId="0" xfId="0" applyFont="1" applyFill="1"/>
    <xf numFmtId="0" fontId="8" fillId="0" borderId="0" xfId="1" applyFont="1" applyFill="1" applyAlignment="1">
      <alignment horizontal="center" vertical="center" wrapText="1"/>
    </xf>
    <xf numFmtId="0" fontId="8" fillId="0" borderId="0" xfId="1" applyFont="1" applyFill="1" applyAlignment="1">
      <alignment horizontal="left" vertical="top" wrapText="1"/>
    </xf>
    <xf numFmtId="0" fontId="3" fillId="0" borderId="0" xfId="1" applyFont="1" applyFill="1" applyAlignment="1">
      <alignment wrapText="1"/>
    </xf>
  </cellXfs>
  <cellStyles count="2">
    <cellStyle name="Normal" xfId="0" builtinId="0"/>
    <cellStyle name="Normal 2" xfId="1" xr:uid="{00000000-0005-0000-0000-000001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New%20Economy%20Outcomes%20unit-cost-database-v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uidance"/>
      <sheetName val="Crime"/>
      <sheetName val="Education &amp; Skills"/>
      <sheetName val="Employment &amp; Economy"/>
      <sheetName val="Fire"/>
      <sheetName val="Health"/>
      <sheetName val="Housing"/>
      <sheetName val="Social Services"/>
      <sheetName val="Lookups"/>
      <sheetName val="v1.4 update log"/>
    </sheetNames>
    <sheetDataSet>
      <sheetData sheetId="0"/>
      <sheetData sheetId="1"/>
      <sheetData sheetId="2"/>
      <sheetData sheetId="3"/>
      <sheetData sheetId="4"/>
      <sheetData sheetId="5"/>
      <sheetData sheetId="6"/>
      <sheetData sheetId="7"/>
      <sheetData sheetId="8"/>
      <sheetData sheetId="9">
        <row r="10">
          <cell r="M10" t="str">
            <v>1989/90</v>
          </cell>
        </row>
        <row r="11">
          <cell r="B11" t="str">
            <v>CRIME</v>
          </cell>
          <cell r="D11" t="str">
            <v>-</v>
          </cell>
          <cell r="F11" t="str">
            <v>Criminal Justice System</v>
          </cell>
          <cell r="I11" t="str">
            <v>Each</v>
          </cell>
          <cell r="T11" t="str">
            <v>1989/90</v>
          </cell>
        </row>
        <row r="12">
          <cell r="B12" t="str">
            <v>EDUCATION &amp; SKILLS</v>
          </cell>
          <cell r="D12" t="str">
            <v>ADAPTATIONS</v>
          </cell>
          <cell r="F12" t="str">
            <v>Department for Education</v>
          </cell>
          <cell r="I12" t="str">
            <v>Face to face contact</v>
          </cell>
          <cell r="T12" t="str">
            <v>1990/91</v>
          </cell>
        </row>
        <row r="13">
          <cell r="B13" t="str">
            <v>EMPLOYMENT &amp; ECONOMY</v>
          </cell>
          <cell r="D13" t="str">
            <v>ADULTS</v>
          </cell>
          <cell r="F13" t="str">
            <v>DWP</v>
          </cell>
          <cell r="I13" t="str">
            <v>For two years</v>
          </cell>
          <cell r="T13" t="str">
            <v>1991/92</v>
          </cell>
        </row>
        <row r="14">
          <cell r="B14" t="str">
            <v>FIRE</v>
          </cell>
          <cell r="D14" t="str">
            <v>ALCOHOL</v>
          </cell>
          <cell r="F14" t="str">
            <v>Educational Establishment</v>
          </cell>
          <cell r="I14" t="str">
            <v>Lifetime</v>
          </cell>
          <cell r="T14" t="str">
            <v>1992/93</v>
          </cell>
        </row>
        <row r="15">
          <cell r="B15" t="str">
            <v>HEALTH</v>
          </cell>
          <cell r="D15" t="str">
            <v>ALL CRIME</v>
          </cell>
          <cell r="F15" t="str">
            <v>Fire Service</v>
          </cell>
          <cell r="I15" t="str">
            <v>None-face to face contact</v>
          </cell>
          <cell r="T15" t="str">
            <v>1993/94</v>
          </cell>
        </row>
        <row r="16">
          <cell r="B16" t="str">
            <v>HOUSING</v>
          </cell>
          <cell r="D16" t="str">
            <v>AMBULANCE</v>
          </cell>
          <cell r="F16" t="str">
            <v>HM Revenue and Customs</v>
          </cell>
          <cell r="I16" t="str">
            <v>Per action</v>
          </cell>
          <cell r="T16" t="str">
            <v>1994/95</v>
          </cell>
        </row>
        <row r="17">
          <cell r="B17" t="str">
            <v>SOCIAL SERVICES</v>
          </cell>
          <cell r="D17" t="str">
            <v>ANTI-SOCIAL BEHAVIOUR</v>
          </cell>
          <cell r="F17" t="str">
            <v>HM Treasury</v>
          </cell>
          <cell r="I17" t="str">
            <v>Per advice session</v>
          </cell>
          <cell r="T17" t="str">
            <v>1995/96</v>
          </cell>
        </row>
        <row r="18">
          <cell r="B18" t="str">
            <v>X-CUTTING</v>
          </cell>
          <cell r="D18" t="str">
            <v>ASSESSMENT</v>
          </cell>
          <cell r="F18" t="str">
            <v>Local Authority</v>
          </cell>
          <cell r="I18" t="str">
            <v>Per application</v>
          </cell>
          <cell r="T18" t="str">
            <v>1996/97</v>
          </cell>
        </row>
        <row r="19">
          <cell r="D19" t="str">
            <v>BENEFITS</v>
          </cell>
          <cell r="F19" t="str">
            <v>Ministry of Justice</v>
          </cell>
          <cell r="I19" t="str">
            <v>Per attendance</v>
          </cell>
          <cell r="T19" t="str">
            <v>1997/98</v>
          </cell>
        </row>
        <row r="20">
          <cell r="D20" t="str">
            <v>BUILDINGS</v>
          </cell>
          <cell r="F20" t="str">
            <v>Multiple</v>
          </cell>
          <cell r="I20" t="str">
            <v>Per bed day</v>
          </cell>
          <cell r="T20" t="str">
            <v>1998/99</v>
          </cell>
        </row>
        <row r="21">
          <cell r="D21" t="str">
            <v>CASE MANAGEMENT</v>
          </cell>
          <cell r="F21" t="str">
            <v>NHS</v>
          </cell>
          <cell r="I21" t="str">
            <v>Per call</v>
          </cell>
          <cell r="T21" t="str">
            <v>1999/00</v>
          </cell>
        </row>
        <row r="22">
          <cell r="D22" t="str">
            <v>CHILD PROTECTION</v>
          </cell>
          <cell r="F22" t="str">
            <v>Police</v>
          </cell>
          <cell r="I22" t="str">
            <v>Per case</v>
          </cell>
          <cell r="T22" t="str">
            <v>2000/01</v>
          </cell>
        </row>
        <row r="23">
          <cell r="D23" t="str">
            <v>CHILDREN</v>
          </cell>
          <cell r="F23" t="str">
            <v>Private sector</v>
          </cell>
          <cell r="I23" t="str">
            <v>Per case per team member</v>
          </cell>
          <cell r="T23" t="str">
            <v>2001/02</v>
          </cell>
        </row>
        <row r="24">
          <cell r="D24" t="str">
            <v>CHILDREN IN NEED</v>
          </cell>
          <cell r="F24" t="str">
            <v>RSL</v>
          </cell>
          <cell r="I24" t="str">
            <v>Per child</v>
          </cell>
          <cell r="T24" t="str">
            <v>2002/03</v>
          </cell>
        </row>
        <row r="25">
          <cell r="D25" t="str">
            <v>COMMUNITY HEALTH PROVISION</v>
          </cell>
          <cell r="F25" t="str">
            <v>Society / Economic</v>
          </cell>
          <cell r="I25" t="str">
            <v>Per child per course</v>
          </cell>
          <cell r="T25" t="str">
            <v>2003/04</v>
          </cell>
        </row>
        <row r="26">
          <cell r="D26" t="str">
            <v>DENTAL</v>
          </cell>
          <cell r="F26" t="str">
            <v>VCS</v>
          </cell>
          <cell r="I26" t="str">
            <v>Per claim</v>
          </cell>
          <cell r="T26" t="str">
            <v>2004/05</v>
          </cell>
        </row>
        <row r="27">
          <cell r="D27" t="str">
            <v>DOMESTIC VIOLENCE</v>
          </cell>
          <cell r="I27" t="str">
            <v>Per claimant</v>
          </cell>
          <cell r="T27" t="str">
            <v>2005/06</v>
          </cell>
        </row>
        <row r="28">
          <cell r="D28" t="str">
            <v>DRUGS</v>
          </cell>
          <cell r="I28" t="str">
            <v>Per claimant per year</v>
          </cell>
          <cell r="T28" t="str">
            <v>2006/07</v>
          </cell>
        </row>
        <row r="29">
          <cell r="D29" t="str">
            <v>EARNINGS</v>
          </cell>
          <cell r="I29" t="str">
            <v>Per client</v>
          </cell>
          <cell r="T29" t="str">
            <v>2007/08</v>
          </cell>
        </row>
        <row r="30">
          <cell r="D30" t="str">
            <v>EMPLOYMENT</v>
          </cell>
          <cell r="I30" t="str">
            <v>Per client per week</v>
          </cell>
          <cell r="T30" t="str">
            <v>2008/09</v>
          </cell>
        </row>
        <row r="31">
          <cell r="D31" t="str">
            <v>EVICTION</v>
          </cell>
          <cell r="I31" t="str">
            <v>Per clinic hour</v>
          </cell>
          <cell r="T31" t="str">
            <v>2009/10</v>
          </cell>
        </row>
        <row r="32">
          <cell r="D32" t="str">
            <v>EXCLUSION</v>
          </cell>
          <cell r="I32" t="str">
            <v>Per consultation</v>
          </cell>
          <cell r="T32" t="str">
            <v>2010/11</v>
          </cell>
        </row>
        <row r="33">
          <cell r="D33" t="str">
            <v>GP / NURSE</v>
          </cell>
          <cell r="I33" t="str">
            <v>Per contact</v>
          </cell>
          <cell r="T33" t="str">
            <v>2011/12</v>
          </cell>
        </row>
        <row r="34">
          <cell r="D34" t="str">
            <v>HOMELESSNESS</v>
          </cell>
          <cell r="I34" t="str">
            <v>Per course</v>
          </cell>
          <cell r="T34" t="str">
            <v>2012/13</v>
          </cell>
        </row>
        <row r="35">
          <cell r="D35" t="str">
            <v>HOSPITAL</v>
          </cell>
          <cell r="I35" t="str">
            <v>Per customer</v>
          </cell>
          <cell r="T35" t="str">
            <v>2013/14</v>
          </cell>
        </row>
        <row r="36">
          <cell r="D36" t="str">
            <v>LABOUR COSTS PER HOUR</v>
          </cell>
          <cell r="I36" t="str">
            <v>Per day</v>
          </cell>
          <cell r="T36" t="str">
            <v>2014/15</v>
          </cell>
        </row>
        <row r="37">
          <cell r="D37" t="str">
            <v>LABOUR COSTS</v>
          </cell>
          <cell r="I37" t="str">
            <v>Per episode</v>
          </cell>
          <cell r="T37" t="str">
            <v>2015/16</v>
          </cell>
        </row>
        <row r="38">
          <cell r="D38" t="str">
            <v>LOOKED AFTER CHILDREN</v>
          </cell>
          <cell r="I38" t="str">
            <v>Per event</v>
          </cell>
        </row>
        <row r="39">
          <cell r="D39" t="str">
            <v>MENTAL HEALTH</v>
          </cell>
          <cell r="I39" t="str">
            <v>Per FTE</v>
          </cell>
        </row>
        <row r="40">
          <cell r="D40" t="str">
            <v>NEETs</v>
          </cell>
          <cell r="I40" t="str">
            <v>Per half hour</v>
          </cell>
        </row>
        <row r="41">
          <cell r="D41" t="str">
            <v>NEIGHBOURHOOD DISPUTES</v>
          </cell>
          <cell r="I41" t="str">
            <v>Per home visit</v>
          </cell>
        </row>
        <row r="42">
          <cell r="D42" t="str">
            <v>NOISE</v>
          </cell>
          <cell r="I42" t="str">
            <v>Per hour</v>
          </cell>
        </row>
        <row r="43">
          <cell r="D43" t="str">
            <v>NON-BUILDINGS</v>
          </cell>
          <cell r="I43" t="str">
            <v>Per hour per team member</v>
          </cell>
        </row>
        <row r="44">
          <cell r="D44" t="str">
            <v>OBESITY</v>
          </cell>
          <cell r="I44" t="str">
            <v>Per incident</v>
          </cell>
        </row>
        <row r="45">
          <cell r="D45" t="str">
            <v>OFFENDING</v>
          </cell>
          <cell r="I45" t="str">
            <v>Per intervention</v>
          </cell>
        </row>
        <row r="46">
          <cell r="D46" t="str">
            <v>OTHER SERVICES</v>
          </cell>
          <cell r="I46" t="str">
            <v>Per intervention per annum</v>
          </cell>
        </row>
        <row r="47">
          <cell r="D47" t="str">
            <v>PROCEEDINGS</v>
          </cell>
          <cell r="I47" t="str">
            <v>Per journey</v>
          </cell>
        </row>
        <row r="48">
          <cell r="D48" t="str">
            <v>PROGRAMMES</v>
          </cell>
          <cell r="I48" t="str">
            <v>Per month</v>
          </cell>
        </row>
        <row r="49">
          <cell r="D49" t="str">
            <v>PROPERTY &amp; VEHICLE CRIME</v>
          </cell>
          <cell r="I49" t="str">
            <v>Per night</v>
          </cell>
        </row>
        <row r="50">
          <cell r="D50" t="str">
            <v>PUPIL SUPPORT</v>
          </cell>
          <cell r="I50" t="str">
            <v>Per order</v>
          </cell>
        </row>
        <row r="51">
          <cell r="D51" t="str">
            <v>QUALIFICATIONS/ SKILLS</v>
          </cell>
          <cell r="I51" t="str">
            <v>Per participant</v>
          </cell>
        </row>
        <row r="52">
          <cell r="D52" t="str">
            <v>RENT ARREARS</v>
          </cell>
          <cell r="I52" t="str">
            <v>Per patient for treatment period</v>
          </cell>
        </row>
        <row r="53">
          <cell r="D53" t="str">
            <v>SCHOOL READINESS</v>
          </cell>
          <cell r="I53" t="str">
            <v>Per patient hour</v>
          </cell>
        </row>
        <row r="54">
          <cell r="D54" t="str">
            <v>SMOKING</v>
          </cell>
          <cell r="I54" t="str">
            <v>Per patient per year</v>
          </cell>
        </row>
        <row r="55">
          <cell r="D55" t="str">
            <v>TAX</v>
          </cell>
          <cell r="I55" t="str">
            <v xml:space="preserve">Per person </v>
          </cell>
        </row>
        <row r="56">
          <cell r="D56" t="str">
            <v>TELECARE</v>
          </cell>
          <cell r="I56" t="str">
            <v>Per person per week</v>
          </cell>
        </row>
        <row r="57">
          <cell r="D57" t="str">
            <v>TELEHEALTH</v>
          </cell>
          <cell r="I57" t="str">
            <v>Per person per year</v>
          </cell>
        </row>
        <row r="58">
          <cell r="D58" t="str">
            <v>THEFT</v>
          </cell>
          <cell r="I58" t="str">
            <v>Per plan</v>
          </cell>
        </row>
        <row r="59">
          <cell r="D59" t="str">
            <v>THERAPY</v>
          </cell>
          <cell r="I59" t="str">
            <v>Per proceeding</v>
          </cell>
        </row>
        <row r="60">
          <cell r="D60" t="str">
            <v>TRUANCY</v>
          </cell>
          <cell r="I60" t="str">
            <v>Per process</v>
          </cell>
        </row>
        <row r="61">
          <cell r="D61" t="str">
            <v>UNEMPLOYMENT</v>
          </cell>
          <cell r="I61" t="str">
            <v>Per programme</v>
          </cell>
        </row>
        <row r="62">
          <cell r="D62" t="str">
            <v>VANDALISM</v>
          </cell>
          <cell r="I62" t="str">
            <v>Per property</v>
          </cell>
        </row>
        <row r="63">
          <cell r="D63" t="str">
            <v>VIOLENCE</v>
          </cell>
          <cell r="I63" t="str">
            <v>Per pupil per year</v>
          </cell>
        </row>
        <row r="64">
          <cell r="D64" t="str">
            <v>YOUNG PEOPLE</v>
          </cell>
          <cell r="I64" t="str">
            <v>Per quitter</v>
          </cell>
        </row>
        <row r="65">
          <cell r="D65" t="str">
            <v>YOUTH OFFENDING</v>
          </cell>
          <cell r="I65" t="str">
            <v>Per scheme</v>
          </cell>
        </row>
        <row r="66">
          <cell r="I66" t="str">
            <v>Per school academic year</v>
          </cell>
        </row>
        <row r="67">
          <cell r="I67" t="str">
            <v>Per service user contact</v>
          </cell>
        </row>
        <row r="68">
          <cell r="I68" t="str">
            <v>Per service user contact</v>
          </cell>
        </row>
        <row r="69">
          <cell r="I69" t="str">
            <v>Per session</v>
          </cell>
        </row>
        <row r="70">
          <cell r="I70" t="str">
            <v>Per six weeks</v>
          </cell>
        </row>
        <row r="71">
          <cell r="I71" t="str">
            <v>Per test</v>
          </cell>
        </row>
        <row r="72">
          <cell r="I72" t="str">
            <v>Per transfer</v>
          </cell>
        </row>
        <row r="73">
          <cell r="I73" t="str">
            <v>Per user</v>
          </cell>
        </row>
        <row r="74">
          <cell r="I74" t="str">
            <v>Per vaccine</v>
          </cell>
        </row>
        <row r="75">
          <cell r="I75" t="str">
            <v>Per visit</v>
          </cell>
        </row>
        <row r="76">
          <cell r="I76" t="str">
            <v>Per week</v>
          </cell>
        </row>
        <row r="77">
          <cell r="I77" t="str">
            <v>Per year</v>
          </cell>
        </row>
        <row r="78">
          <cell r="I78" t="str">
            <v>Project to Feb 10</v>
          </cell>
        </row>
        <row r="79">
          <cell r="I79" t="str">
            <v>Six month programme</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rospa.com/home-safety/advice/older-people/" TargetMode="External"/><Relationship Id="rId1" Type="http://schemas.openxmlformats.org/officeDocument/2006/relationships/hyperlink" Target="https://www.disabilityrightsuk.org/sites/default/files/pdf/IndependentLivingStrategy-A%20review%20of%20progress.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S33"/>
  <sheetViews>
    <sheetView tabSelected="1" zoomScale="70" zoomScaleNormal="70" zoomScalePageLayoutView="70" workbookViewId="0">
      <selection activeCell="A3" sqref="A3"/>
    </sheetView>
  </sheetViews>
  <sheetFormatPr defaultColWidth="8.875" defaultRowHeight="18" x14ac:dyDescent="0.25"/>
  <cols>
    <col min="1" max="1" width="28.875" style="5" customWidth="1"/>
    <col min="2" max="2" width="25" style="5" customWidth="1"/>
    <col min="3" max="3" width="27.375" style="5" customWidth="1"/>
    <col min="4" max="4" width="23.5" style="5" customWidth="1"/>
    <col min="5" max="5" width="27.375" style="5" customWidth="1"/>
    <col min="6" max="6" width="97.125" style="5" customWidth="1"/>
    <col min="7" max="7" width="27.375" style="5" customWidth="1"/>
    <col min="8" max="8" width="19.375" style="5" customWidth="1"/>
    <col min="9" max="9" width="18.875" style="5" customWidth="1"/>
    <col min="10" max="10" width="22.375" style="5" customWidth="1"/>
    <col min="11" max="11" width="50" style="5" customWidth="1"/>
    <col min="12" max="12" width="28.5" style="5" customWidth="1"/>
    <col min="13" max="13" width="44.125" style="5" customWidth="1"/>
    <col min="14" max="14" width="28.25" style="5" hidden="1" customWidth="1"/>
    <col min="15" max="15" width="24" style="5" customWidth="1"/>
    <col min="16" max="18" width="21.625" style="5" customWidth="1"/>
    <col min="19" max="19" width="18.125" style="32" customWidth="1"/>
    <col min="20" max="16384" width="8.875" style="5"/>
  </cols>
  <sheetData>
    <row r="1" spans="1:19" ht="36.75" customHeight="1" thickBot="1" x14ac:dyDescent="0.35">
      <c r="A1" s="31" t="s">
        <v>149</v>
      </c>
    </row>
    <row r="2" spans="1:19" ht="97.5" customHeight="1" x14ac:dyDescent="0.25">
      <c r="A2" s="15" t="s">
        <v>151</v>
      </c>
      <c r="B2" s="16" t="s">
        <v>152</v>
      </c>
      <c r="C2" s="17" t="s">
        <v>153</v>
      </c>
      <c r="D2" s="17" t="s">
        <v>154</v>
      </c>
      <c r="E2" s="17" t="s">
        <v>155</v>
      </c>
      <c r="F2" s="17" t="s">
        <v>156</v>
      </c>
      <c r="G2" s="17" t="s">
        <v>157</v>
      </c>
      <c r="H2" s="17" t="s">
        <v>158</v>
      </c>
      <c r="I2" s="17" t="s">
        <v>159</v>
      </c>
      <c r="J2" s="17" t="s">
        <v>160</v>
      </c>
      <c r="K2" s="17" t="s">
        <v>161</v>
      </c>
      <c r="L2" s="17" t="s">
        <v>178</v>
      </c>
      <c r="M2" s="18" t="s">
        <v>162</v>
      </c>
      <c r="N2" s="18" t="s">
        <v>163</v>
      </c>
      <c r="O2" s="19" t="s">
        <v>180</v>
      </c>
      <c r="P2" s="19" t="s">
        <v>181</v>
      </c>
      <c r="Q2" s="19" t="s">
        <v>182</v>
      </c>
      <c r="R2" s="18" t="s">
        <v>183</v>
      </c>
      <c r="S2" s="18" t="s">
        <v>179</v>
      </c>
    </row>
    <row r="3" spans="1:19" ht="331.5" customHeight="1" x14ac:dyDescent="0.25">
      <c r="A3" s="33" t="s">
        <v>69</v>
      </c>
      <c r="B3" s="34" t="s">
        <v>1</v>
      </c>
      <c r="C3" s="1" t="s">
        <v>199</v>
      </c>
      <c r="D3" s="1" t="s">
        <v>2</v>
      </c>
      <c r="E3" s="1" t="s">
        <v>3</v>
      </c>
      <c r="F3" s="1" t="s">
        <v>92</v>
      </c>
      <c r="G3" s="1" t="s">
        <v>84</v>
      </c>
      <c r="H3" s="35" t="s">
        <v>173</v>
      </c>
      <c r="I3" s="4">
        <v>2059.1999999999998</v>
      </c>
      <c r="J3" s="1" t="s">
        <v>85</v>
      </c>
      <c r="K3" s="1" t="s">
        <v>172</v>
      </c>
      <c r="L3" s="6">
        <v>0.16</v>
      </c>
      <c r="M3" s="6" t="s">
        <v>4</v>
      </c>
      <c r="N3" s="6">
        <v>702</v>
      </c>
      <c r="O3" s="20">
        <f>$I$3*$L$3*$N$3*0.1</f>
        <v>23128.934399999998</v>
      </c>
      <c r="P3" s="20">
        <f>$I$3*$L$3*$N$3*0.25</f>
        <v>57822.335999999996</v>
      </c>
      <c r="Q3" s="20">
        <f>$I$3*$L$3*$N$3*0.5</f>
        <v>115644.67199999999</v>
      </c>
      <c r="R3" s="21">
        <f>$I$3*$N$3*$L$3*0.75</f>
        <v>173467.00799999997</v>
      </c>
      <c r="S3" s="20">
        <f>$I$3*$L$3*$N$3</f>
        <v>231289.34399999998</v>
      </c>
    </row>
    <row r="4" spans="1:19" ht="171" customHeight="1" x14ac:dyDescent="0.25">
      <c r="A4" s="33" t="s">
        <v>69</v>
      </c>
      <c r="B4" s="34" t="s">
        <v>1</v>
      </c>
      <c r="C4" s="1" t="s">
        <v>200</v>
      </c>
      <c r="D4" s="1" t="s">
        <v>5</v>
      </c>
      <c r="E4" s="1" t="s">
        <v>6</v>
      </c>
      <c r="F4" s="1" t="s">
        <v>186</v>
      </c>
      <c r="G4" s="1" t="s">
        <v>187</v>
      </c>
      <c r="H4" s="1" t="s">
        <v>7</v>
      </c>
      <c r="I4" s="4">
        <v>486</v>
      </c>
      <c r="J4" s="1" t="s">
        <v>201</v>
      </c>
      <c r="K4" s="2" t="s">
        <v>93</v>
      </c>
      <c r="L4" s="6">
        <v>0.16</v>
      </c>
      <c r="M4" s="6" t="s">
        <v>8</v>
      </c>
      <c r="N4" s="6">
        <v>702</v>
      </c>
      <c r="O4" s="20">
        <f>$I$4*$N$4*$L$4*0.1</f>
        <v>5458.7520000000004</v>
      </c>
      <c r="P4" s="20">
        <f>$I$4*$N$4*$L$4*0.25</f>
        <v>13646.880000000001</v>
      </c>
      <c r="Q4" s="20">
        <f>$I$4*$N$4*$L$4*0.5</f>
        <v>27293.760000000002</v>
      </c>
      <c r="R4" s="21">
        <f>$I$4*$N$4*$L$4*0.75</f>
        <v>40940.639999999999</v>
      </c>
      <c r="S4" s="20">
        <f>$I$4*$L$4*$N$4</f>
        <v>54587.520000000004</v>
      </c>
    </row>
    <row r="5" spans="1:19" ht="408.75" customHeight="1" x14ac:dyDescent="0.25">
      <c r="A5" s="33" t="s">
        <v>69</v>
      </c>
      <c r="B5" s="34" t="s">
        <v>1</v>
      </c>
      <c r="C5" s="1" t="s">
        <v>202</v>
      </c>
      <c r="D5" s="1" t="s">
        <v>171</v>
      </c>
      <c r="E5" s="1" t="s">
        <v>176</v>
      </c>
      <c r="F5" s="1" t="s">
        <v>136</v>
      </c>
      <c r="G5" s="1" t="s">
        <v>177</v>
      </c>
      <c r="H5" s="3" t="s">
        <v>9</v>
      </c>
      <c r="I5" s="21">
        <v>9256</v>
      </c>
      <c r="J5" s="1" t="s">
        <v>94</v>
      </c>
      <c r="K5" s="1" t="s">
        <v>194</v>
      </c>
      <c r="L5" s="1">
        <v>0.68</v>
      </c>
      <c r="M5" s="1" t="s">
        <v>87</v>
      </c>
      <c r="N5" s="6">
        <v>702</v>
      </c>
      <c r="O5" s="20">
        <f>I5*N5*$L$5*0.1</f>
        <v>441844.41600000003</v>
      </c>
      <c r="P5" s="20">
        <f>$I$5*$N$5*$L$5*0.25</f>
        <v>1104611.04</v>
      </c>
      <c r="Q5" s="20">
        <f>$I$5*$N$5*$L$5*0.5</f>
        <v>2209222.08</v>
      </c>
      <c r="R5" s="21">
        <f>$I$5*$N$5*$L$5*0.75</f>
        <v>3313833.12</v>
      </c>
      <c r="S5" s="20">
        <f>$I$5*$L$5*$N$5</f>
        <v>4418444.16</v>
      </c>
    </row>
    <row r="6" spans="1:19" ht="175.5" customHeight="1" x14ac:dyDescent="0.25">
      <c r="A6" s="33" t="s">
        <v>69</v>
      </c>
      <c r="B6" s="34" t="s">
        <v>1</v>
      </c>
      <c r="C6" s="1" t="s">
        <v>203</v>
      </c>
      <c r="D6" s="1" t="s">
        <v>10</v>
      </c>
      <c r="E6" s="1" t="s">
        <v>11</v>
      </c>
      <c r="F6" s="1" t="s">
        <v>95</v>
      </c>
      <c r="G6" s="1" t="s">
        <v>88</v>
      </c>
      <c r="H6" s="22" t="s">
        <v>145</v>
      </c>
      <c r="I6" s="21">
        <v>45604</v>
      </c>
      <c r="J6" s="1" t="s">
        <v>96</v>
      </c>
      <c r="K6" s="1" t="s">
        <v>97</v>
      </c>
      <c r="L6" s="1">
        <v>0.68</v>
      </c>
      <c r="M6" s="1" t="s">
        <v>174</v>
      </c>
      <c r="N6" s="6">
        <v>702</v>
      </c>
      <c r="O6" s="20">
        <f>$I$6*$N$6*$L$5*0.1</f>
        <v>2176952.5440000002</v>
      </c>
      <c r="P6" s="20">
        <f>$I$6*$N$6*$L$6*0.25</f>
        <v>5442381.3600000003</v>
      </c>
      <c r="Q6" s="20">
        <f>$I$6*$N$6*$L$6*0.5</f>
        <v>10884762.720000001</v>
      </c>
      <c r="R6" s="21">
        <f>$I$6*$N$6*$L$6*0.75</f>
        <v>16327144.080000002</v>
      </c>
      <c r="S6" s="20">
        <f>$I$6*$L$6*$N$6</f>
        <v>21769525.440000001</v>
      </c>
    </row>
    <row r="7" spans="1:19" ht="198.75" customHeight="1" x14ac:dyDescent="0.25">
      <c r="A7" s="33" t="s">
        <v>69</v>
      </c>
      <c r="B7" s="34" t="s">
        <v>1</v>
      </c>
      <c r="C7" s="1" t="s">
        <v>204</v>
      </c>
      <c r="D7" s="1" t="s">
        <v>12</v>
      </c>
      <c r="E7" s="1" t="s">
        <v>13</v>
      </c>
      <c r="F7" s="1" t="s">
        <v>89</v>
      </c>
      <c r="G7" s="1" t="s">
        <v>14</v>
      </c>
      <c r="H7" s="1" t="s">
        <v>146</v>
      </c>
      <c r="I7" s="21">
        <v>4472</v>
      </c>
      <c r="J7" s="1" t="s">
        <v>98</v>
      </c>
      <c r="K7" s="1" t="s">
        <v>99</v>
      </c>
      <c r="L7" s="1">
        <v>0.68</v>
      </c>
      <c r="M7" s="1" t="s">
        <v>90</v>
      </c>
      <c r="N7" s="6">
        <v>702</v>
      </c>
      <c r="O7" s="20">
        <f>$I$7*$N$7*$L$5*0.1</f>
        <v>213475.39199999999</v>
      </c>
      <c r="P7" s="20">
        <f>$I$7*$N$7*$L$7*0.25</f>
        <v>533688.48</v>
      </c>
      <c r="Q7" s="20">
        <f>$I$7*$N$7*$L$7*0.5</f>
        <v>1067376.96</v>
      </c>
      <c r="R7" s="21">
        <f>$I$7*$N$7*$L$7*0.75</f>
        <v>1601065.44</v>
      </c>
      <c r="S7" s="20">
        <f>$I$7*$L$7*$N$7</f>
        <v>2134753.92</v>
      </c>
    </row>
    <row r="8" spans="1:19" ht="198.75" customHeight="1" x14ac:dyDescent="0.25">
      <c r="A8" s="36" t="s">
        <v>164</v>
      </c>
      <c r="B8" s="37" t="s">
        <v>165</v>
      </c>
      <c r="C8" s="6" t="s">
        <v>211</v>
      </c>
      <c r="D8" s="6" t="s">
        <v>211</v>
      </c>
      <c r="E8" s="6" t="s">
        <v>211</v>
      </c>
      <c r="F8" s="6" t="s">
        <v>211</v>
      </c>
      <c r="G8" s="6" t="s">
        <v>211</v>
      </c>
      <c r="H8" s="6" t="s">
        <v>211</v>
      </c>
      <c r="I8" s="38" t="s">
        <v>211</v>
      </c>
      <c r="J8" s="6" t="s">
        <v>211</v>
      </c>
      <c r="K8" s="6" t="s">
        <v>211</v>
      </c>
      <c r="L8" s="6" t="s">
        <v>211</v>
      </c>
      <c r="M8" s="6" t="s">
        <v>211</v>
      </c>
      <c r="N8" s="39"/>
      <c r="O8" s="40">
        <f>SUM($O$3:$O$7)</f>
        <v>2860860.0384000004</v>
      </c>
      <c r="P8" s="40">
        <f>SUM($P$3:$P$7)</f>
        <v>7152150.0960000008</v>
      </c>
      <c r="Q8" s="40">
        <f>SUM($Q$3:$Q$7)</f>
        <v>14304300.192000002</v>
      </c>
      <c r="R8" s="41">
        <f>SUM($R$3:$R$7)</f>
        <v>21456450.288000003</v>
      </c>
      <c r="S8" s="40">
        <f>SUM($S$3:$S$7)</f>
        <v>28608600.384000003</v>
      </c>
    </row>
    <row r="9" spans="1:19" ht="301.5" customHeight="1" x14ac:dyDescent="0.25">
      <c r="A9" s="33" t="s">
        <v>69</v>
      </c>
      <c r="B9" s="42" t="s">
        <v>15</v>
      </c>
      <c r="C9" s="1" t="s">
        <v>205</v>
      </c>
      <c r="D9" s="1" t="s">
        <v>16</v>
      </c>
      <c r="E9" s="1" t="s">
        <v>17</v>
      </c>
      <c r="F9" s="1" t="s">
        <v>188</v>
      </c>
      <c r="G9" s="1" t="s">
        <v>102</v>
      </c>
      <c r="H9" s="22" t="s">
        <v>18</v>
      </c>
      <c r="I9" s="4">
        <v>212</v>
      </c>
      <c r="J9" s="1" t="s">
        <v>100</v>
      </c>
      <c r="K9" s="1" t="s">
        <v>101</v>
      </c>
      <c r="L9" s="6">
        <v>0.67</v>
      </c>
      <c r="M9" s="43" t="s">
        <v>206</v>
      </c>
      <c r="N9" s="6">
        <v>702</v>
      </c>
      <c r="O9" s="20">
        <f>$I$9*$N$9*$L$9*0.1</f>
        <v>9971.2080000000005</v>
      </c>
      <c r="P9" s="20">
        <f>$I$9*$N$9*$L$9*0.25</f>
        <v>24928.02</v>
      </c>
      <c r="Q9" s="20">
        <f>$I$9*$N$9*$L$9*0.5</f>
        <v>49856.04</v>
      </c>
      <c r="R9" s="21">
        <f>$I$9*$N$9*$L$9*0.75</f>
        <v>74784.06</v>
      </c>
      <c r="S9" s="20">
        <f>$I$9*$L$9*$N$9</f>
        <v>99712.080000000016</v>
      </c>
    </row>
    <row r="10" spans="1:19" ht="323.25" customHeight="1" x14ac:dyDescent="0.25">
      <c r="A10" s="33" t="s">
        <v>69</v>
      </c>
      <c r="B10" s="42" t="s">
        <v>15</v>
      </c>
      <c r="C10" s="1" t="s">
        <v>207</v>
      </c>
      <c r="D10" s="1" t="s">
        <v>19</v>
      </c>
      <c r="E10" s="1" t="s">
        <v>20</v>
      </c>
      <c r="F10" s="1" t="s">
        <v>103</v>
      </c>
      <c r="G10" s="1" t="s">
        <v>175</v>
      </c>
      <c r="H10" s="22" t="s">
        <v>21</v>
      </c>
      <c r="I10" s="4">
        <v>143</v>
      </c>
      <c r="J10" s="1" t="s">
        <v>105</v>
      </c>
      <c r="K10" s="1" t="s">
        <v>106</v>
      </c>
      <c r="L10" s="1">
        <v>0.67</v>
      </c>
      <c r="M10" s="1" t="s">
        <v>22</v>
      </c>
      <c r="N10" s="6">
        <v>702</v>
      </c>
      <c r="O10" s="20">
        <f>$I$10*$N$10*$L$10*0.1</f>
        <v>6725.862000000001</v>
      </c>
      <c r="P10" s="20">
        <f>$I$10*$N$10*$L$10*0.25</f>
        <v>16814.655000000002</v>
      </c>
      <c r="Q10" s="20">
        <f>$I$10*$N$10*$L$10*0.5</f>
        <v>33629.310000000005</v>
      </c>
      <c r="R10" s="21">
        <f>$I$10*$N$10*$L$10*0.75</f>
        <v>50443.965000000011</v>
      </c>
      <c r="S10" s="20">
        <f>$I$10*$L$10*$N$10</f>
        <v>67258.62</v>
      </c>
    </row>
    <row r="11" spans="1:19" ht="282.75" customHeight="1" x14ac:dyDescent="0.25">
      <c r="A11" s="33" t="s">
        <v>69</v>
      </c>
      <c r="B11" s="42" t="s">
        <v>15</v>
      </c>
      <c r="C11" s="1" t="s">
        <v>208</v>
      </c>
      <c r="D11" s="1" t="s">
        <v>23</v>
      </c>
      <c r="E11" s="1" t="s">
        <v>24</v>
      </c>
      <c r="F11" s="1" t="s">
        <v>104</v>
      </c>
      <c r="G11" s="1" t="s">
        <v>25</v>
      </c>
      <c r="H11" s="22" t="s">
        <v>26</v>
      </c>
      <c r="I11" s="4">
        <v>2825</v>
      </c>
      <c r="J11" s="22" t="s">
        <v>107</v>
      </c>
      <c r="K11" s="1" t="s">
        <v>189</v>
      </c>
      <c r="L11" s="6">
        <v>0.67</v>
      </c>
      <c r="M11" s="1" t="s">
        <v>27</v>
      </c>
      <c r="N11" s="6">
        <v>702</v>
      </c>
      <c r="O11" s="20">
        <f>$I$11*$N$11*$L$11*0.1</f>
        <v>132871.05000000002</v>
      </c>
      <c r="P11" s="20">
        <f>$I$11*$N$11*$L$11*0.25</f>
        <v>332177.625</v>
      </c>
      <c r="Q11" s="20">
        <f>$I$11*$N$11*$L$11*0.5</f>
        <v>664355.25</v>
      </c>
      <c r="R11" s="21">
        <f>$I$11*$N$11*$L$11*0.75</f>
        <v>996532.875</v>
      </c>
      <c r="S11" s="20">
        <f>$I$11*$L$11*$N$11</f>
        <v>1328710.5</v>
      </c>
    </row>
    <row r="12" spans="1:19" ht="143.25" customHeight="1" x14ac:dyDescent="0.25">
      <c r="A12" s="33" t="s">
        <v>69</v>
      </c>
      <c r="B12" s="42" t="s">
        <v>15</v>
      </c>
      <c r="C12" s="1" t="s">
        <v>209</v>
      </c>
      <c r="D12" s="1" t="s">
        <v>28</v>
      </c>
      <c r="E12" s="1" t="s">
        <v>29</v>
      </c>
      <c r="F12" s="1" t="s">
        <v>104</v>
      </c>
      <c r="G12" s="1" t="s">
        <v>30</v>
      </c>
      <c r="H12" s="1" t="s">
        <v>31</v>
      </c>
      <c r="I12" s="4">
        <v>78</v>
      </c>
      <c r="J12" s="1" t="s">
        <v>210</v>
      </c>
      <c r="K12" s="1" t="s">
        <v>32</v>
      </c>
      <c r="L12" s="1">
        <v>0.67</v>
      </c>
      <c r="M12" s="1" t="s">
        <v>33</v>
      </c>
      <c r="N12" s="6">
        <v>702</v>
      </c>
      <c r="O12" s="20">
        <f>$I$12*$N$12*$L$12*0.1</f>
        <v>3668.6520000000005</v>
      </c>
      <c r="P12" s="20">
        <f>$I$12*$N$12*$L$12*0.25</f>
        <v>9171.630000000001</v>
      </c>
      <c r="Q12" s="20">
        <f>$I$12*$N$12*$L$12*0.5</f>
        <v>18343.260000000002</v>
      </c>
      <c r="R12" s="21">
        <f>$I$12*$N$12*$L$12*0.75</f>
        <v>27514.890000000003</v>
      </c>
      <c r="S12" s="20">
        <f>$I$12*$L$12*$N$12</f>
        <v>36686.520000000004</v>
      </c>
    </row>
    <row r="13" spans="1:19" ht="143.25" customHeight="1" x14ac:dyDescent="0.25">
      <c r="A13" s="36" t="s">
        <v>164</v>
      </c>
      <c r="B13" s="37" t="s">
        <v>166</v>
      </c>
      <c r="C13" s="6" t="s">
        <v>211</v>
      </c>
      <c r="D13" s="6" t="s">
        <v>211</v>
      </c>
      <c r="E13" s="6" t="s">
        <v>211</v>
      </c>
      <c r="F13" s="6" t="s">
        <v>211</v>
      </c>
      <c r="G13" s="6" t="s">
        <v>211</v>
      </c>
      <c r="H13" s="6" t="s">
        <v>211</v>
      </c>
      <c r="I13" s="29" t="s">
        <v>211</v>
      </c>
      <c r="J13" s="6" t="s">
        <v>211</v>
      </c>
      <c r="K13" s="6" t="s">
        <v>211</v>
      </c>
      <c r="L13" s="6" t="s">
        <v>211</v>
      </c>
      <c r="M13" s="6" t="s">
        <v>211</v>
      </c>
      <c r="N13" s="39"/>
      <c r="O13" s="40">
        <f>SUM($O$9:$O$12)</f>
        <v>153236.77200000003</v>
      </c>
      <c r="P13" s="40">
        <f>SUM($P$9:$P$12)</f>
        <v>383091.93</v>
      </c>
      <c r="Q13" s="40">
        <f>SUM($Q$9:$Q$12)</f>
        <v>766183.86</v>
      </c>
      <c r="R13" s="41">
        <f>SUM($R$9:$R$12)</f>
        <v>1149275.7899999998</v>
      </c>
      <c r="S13" s="40">
        <f>SUM($S$9:$S$12)</f>
        <v>1532367.72</v>
      </c>
    </row>
    <row r="14" spans="1:19" ht="398.25" customHeight="1" x14ac:dyDescent="0.25">
      <c r="A14" s="33" t="s">
        <v>69</v>
      </c>
      <c r="B14" s="34" t="s">
        <v>34</v>
      </c>
      <c r="C14" s="1" t="s">
        <v>108</v>
      </c>
      <c r="D14" s="1" t="s">
        <v>35</v>
      </c>
      <c r="E14" s="3" t="s">
        <v>36</v>
      </c>
      <c r="F14" s="1" t="s">
        <v>137</v>
      </c>
      <c r="G14" s="1" t="s">
        <v>114</v>
      </c>
      <c r="H14" s="3" t="s">
        <v>38</v>
      </c>
      <c r="I14" s="21">
        <v>899</v>
      </c>
      <c r="J14" s="1" t="s">
        <v>115</v>
      </c>
      <c r="K14" s="1" t="s">
        <v>116</v>
      </c>
      <c r="L14" s="1">
        <v>0.47</v>
      </c>
      <c r="M14" s="1" t="s">
        <v>117</v>
      </c>
      <c r="N14" s="6">
        <v>702</v>
      </c>
      <c r="O14" s="20">
        <f>$I$14*$N$14*$L$14*0.1</f>
        <v>29661.606</v>
      </c>
      <c r="P14" s="20">
        <f>$I$14*$N$14*$L$14*0.25</f>
        <v>74154.014999999999</v>
      </c>
      <c r="Q14" s="20">
        <f>$I$14*$N$14*$L$14*0.5</f>
        <v>148308.03</v>
      </c>
      <c r="R14" s="21">
        <f>$I$14*$N$14*$L$14*0.75</f>
        <v>222462.04499999998</v>
      </c>
      <c r="S14" s="20">
        <f>$I$14*$L$14*$N$14</f>
        <v>296616.06</v>
      </c>
    </row>
    <row r="15" spans="1:19" ht="142.5" customHeight="1" x14ac:dyDescent="0.25">
      <c r="A15" s="33" t="s">
        <v>69</v>
      </c>
      <c r="B15" s="34" t="s">
        <v>34</v>
      </c>
      <c r="C15" s="1" t="s">
        <v>109</v>
      </c>
      <c r="D15" s="1" t="s">
        <v>40</v>
      </c>
      <c r="E15" s="1" t="s">
        <v>41</v>
      </c>
      <c r="F15" s="1" t="s">
        <v>118</v>
      </c>
      <c r="G15" s="1" t="s">
        <v>42</v>
      </c>
      <c r="H15" s="3" t="s">
        <v>43</v>
      </c>
      <c r="I15" s="21">
        <v>336</v>
      </c>
      <c r="J15" s="1" t="s">
        <v>119</v>
      </c>
      <c r="K15" s="1" t="s">
        <v>120</v>
      </c>
      <c r="L15" s="3">
        <v>0.8</v>
      </c>
      <c r="M15" s="1" t="s">
        <v>121</v>
      </c>
      <c r="N15" s="6">
        <v>702</v>
      </c>
      <c r="O15" s="20">
        <f>$I$15*$N$15*$L$15*0.1</f>
        <v>18869.760000000002</v>
      </c>
      <c r="P15" s="20">
        <f>$I$15*$N$15*$L$15*0.25</f>
        <v>47174.400000000001</v>
      </c>
      <c r="Q15" s="20">
        <f>$I$15*$N$15*$L$15*0.5</f>
        <v>94348.800000000003</v>
      </c>
      <c r="R15" s="21">
        <f>$I$15*$N$15*$L$15*0.75</f>
        <v>141523.20000000001</v>
      </c>
      <c r="S15" s="20">
        <f>$I$15*$L$15*$N$15</f>
        <v>188697.60000000001</v>
      </c>
    </row>
    <row r="16" spans="1:19" ht="144" x14ac:dyDescent="0.25">
      <c r="A16" s="33" t="s">
        <v>69</v>
      </c>
      <c r="B16" s="34" t="s">
        <v>34</v>
      </c>
      <c r="C16" s="1" t="s">
        <v>110</v>
      </c>
      <c r="D16" s="1" t="s">
        <v>44</v>
      </c>
      <c r="E16" s="3" t="s">
        <v>45</v>
      </c>
      <c r="F16" s="1" t="s">
        <v>132</v>
      </c>
      <c r="G16" s="1" t="s">
        <v>122</v>
      </c>
      <c r="H16" s="7" t="s">
        <v>46</v>
      </c>
      <c r="I16" s="21">
        <v>390</v>
      </c>
      <c r="J16" s="1" t="s">
        <v>123</v>
      </c>
      <c r="K16" s="1" t="s">
        <v>47</v>
      </c>
      <c r="L16" s="1">
        <v>0.83</v>
      </c>
      <c r="M16" s="1" t="s">
        <v>48</v>
      </c>
      <c r="N16" s="6">
        <v>702</v>
      </c>
      <c r="O16" s="20">
        <f>$I$16*$N$16*$L$16*0.1</f>
        <v>22723.74</v>
      </c>
      <c r="P16" s="20">
        <f>$I$16*$N$16*$L$16*0.25</f>
        <v>56809.35</v>
      </c>
      <c r="Q16" s="20">
        <f>$I$16*$N$16*$L$16*0.5</f>
        <v>113618.7</v>
      </c>
      <c r="R16" s="21">
        <f>$I$16*$N$16*$L$16*0.75</f>
        <v>170428.05</v>
      </c>
      <c r="S16" s="20">
        <f>$I$16*$L$16*$N$16</f>
        <v>227237.4</v>
      </c>
    </row>
    <row r="17" spans="1:19" ht="106.5" customHeight="1" x14ac:dyDescent="0.25">
      <c r="A17" s="33" t="s">
        <v>69</v>
      </c>
      <c r="B17" s="34" t="s">
        <v>34</v>
      </c>
      <c r="C17" s="1" t="s">
        <v>111</v>
      </c>
      <c r="D17" s="1" t="s">
        <v>49</v>
      </c>
      <c r="E17" s="1" t="s">
        <v>50</v>
      </c>
      <c r="F17" s="1" t="s">
        <v>133</v>
      </c>
      <c r="G17" s="1" t="s">
        <v>131</v>
      </c>
      <c r="H17" s="7" t="s">
        <v>125</v>
      </c>
      <c r="I17" s="21">
        <v>120</v>
      </c>
      <c r="J17" s="1" t="s">
        <v>124</v>
      </c>
      <c r="K17" s="1" t="s">
        <v>126</v>
      </c>
      <c r="L17" s="44">
        <v>0.5</v>
      </c>
      <c r="M17" s="1" t="s">
        <v>127</v>
      </c>
      <c r="N17" s="6">
        <v>702</v>
      </c>
      <c r="O17" s="20">
        <f>$I$17*$N$17*$L$17*0.1</f>
        <v>4212</v>
      </c>
      <c r="P17" s="20">
        <f>$I$17*$N$17*$L$17*0.25</f>
        <v>10530</v>
      </c>
      <c r="Q17" s="20">
        <f>$I$17*$N$17*$L$17*0.5</f>
        <v>21060</v>
      </c>
      <c r="R17" s="21">
        <f>$I$17*$N$17*$L$17*0.75</f>
        <v>31590</v>
      </c>
      <c r="S17" s="20">
        <f>$I$17*$L$17*$N$17</f>
        <v>42120</v>
      </c>
    </row>
    <row r="18" spans="1:19" ht="160.5" customHeight="1" x14ac:dyDescent="0.25">
      <c r="A18" s="33" t="s">
        <v>69</v>
      </c>
      <c r="B18" s="34" t="s">
        <v>34</v>
      </c>
      <c r="C18" s="1" t="s">
        <v>112</v>
      </c>
      <c r="D18" s="1" t="s">
        <v>52</v>
      </c>
      <c r="E18" s="3" t="s">
        <v>53</v>
      </c>
      <c r="F18" s="1" t="s">
        <v>134</v>
      </c>
      <c r="G18" s="1" t="s">
        <v>130</v>
      </c>
      <c r="H18" s="3" t="s">
        <v>54</v>
      </c>
      <c r="I18" s="21">
        <v>281</v>
      </c>
      <c r="J18" s="1" t="s">
        <v>129</v>
      </c>
      <c r="K18" s="1" t="s">
        <v>128</v>
      </c>
      <c r="L18" s="44">
        <v>0.5</v>
      </c>
      <c r="M18" s="1" t="s">
        <v>51</v>
      </c>
      <c r="N18" s="6">
        <v>702</v>
      </c>
      <c r="O18" s="20">
        <f>$I$18*$N$18*$L$18*0.1</f>
        <v>9863.1</v>
      </c>
      <c r="P18" s="20">
        <f>$I$18*$N$18*$L$18*0.25</f>
        <v>24657.75</v>
      </c>
      <c r="Q18" s="20">
        <f>$I$18*$N$18*$L$18*0.5</f>
        <v>49315.5</v>
      </c>
      <c r="R18" s="21">
        <f>$I$18*$N$18*$L$18*0.75</f>
        <v>73973.25</v>
      </c>
      <c r="S18" s="20">
        <f>$I$18*$L$18*$N$18</f>
        <v>98631</v>
      </c>
    </row>
    <row r="19" spans="1:19" ht="160.5" customHeight="1" x14ac:dyDescent="0.25">
      <c r="A19" s="36" t="s">
        <v>164</v>
      </c>
      <c r="B19" s="37" t="s">
        <v>167</v>
      </c>
      <c r="C19" s="6" t="s">
        <v>211</v>
      </c>
      <c r="D19" s="6" t="s">
        <v>211</v>
      </c>
      <c r="E19" s="44" t="s">
        <v>211</v>
      </c>
      <c r="F19" s="6" t="s">
        <v>211</v>
      </c>
      <c r="G19" s="6" t="s">
        <v>211</v>
      </c>
      <c r="H19" s="44" t="s">
        <v>211</v>
      </c>
      <c r="I19" s="38" t="s">
        <v>211</v>
      </c>
      <c r="J19" s="6" t="s">
        <v>211</v>
      </c>
      <c r="K19" s="6" t="s">
        <v>211</v>
      </c>
      <c r="L19" s="44" t="s">
        <v>211</v>
      </c>
      <c r="M19" s="6" t="s">
        <v>211</v>
      </c>
      <c r="N19" s="39"/>
      <c r="O19" s="40">
        <f>SUM($O$14:$O$18)</f>
        <v>85330.206000000006</v>
      </c>
      <c r="P19" s="40">
        <f>SUM($P$14:$P$18)</f>
        <v>213325.51500000001</v>
      </c>
      <c r="Q19" s="40">
        <f>SUM($Q$14:$Q$18)</f>
        <v>426651.03</v>
      </c>
      <c r="R19" s="41">
        <f>SUM($R$14:$R$18)</f>
        <v>639976.54499999993</v>
      </c>
      <c r="S19" s="40">
        <f>SUM($S$14:$S$18)</f>
        <v>853302.06</v>
      </c>
    </row>
    <row r="20" spans="1:19" ht="254.25" customHeight="1" x14ac:dyDescent="0.25">
      <c r="A20" s="33" t="s">
        <v>69</v>
      </c>
      <c r="B20" s="42" t="s">
        <v>55</v>
      </c>
      <c r="C20" s="1" t="s">
        <v>147</v>
      </c>
      <c r="D20" s="1" t="s">
        <v>56</v>
      </c>
      <c r="E20" s="3" t="s">
        <v>57</v>
      </c>
      <c r="F20" s="1" t="s">
        <v>138</v>
      </c>
      <c r="G20" s="1" t="s">
        <v>37</v>
      </c>
      <c r="H20" s="3" t="s">
        <v>38</v>
      </c>
      <c r="I20" s="21">
        <v>899</v>
      </c>
      <c r="J20" s="1" t="s">
        <v>115</v>
      </c>
      <c r="K20" s="45" t="s">
        <v>211</v>
      </c>
      <c r="L20" s="44">
        <v>0.5</v>
      </c>
      <c r="M20" s="1" t="s">
        <v>51</v>
      </c>
      <c r="N20" s="6">
        <v>702</v>
      </c>
      <c r="O20" s="20">
        <f>$I$20*$N$20*$L$20*0.1</f>
        <v>31554.9</v>
      </c>
      <c r="P20" s="20">
        <f>$I$20*$N$20*$L$20*0.25</f>
        <v>78887.25</v>
      </c>
      <c r="Q20" s="20">
        <f>$I$20*$N$20*$L$20*0.5</f>
        <v>157774.5</v>
      </c>
      <c r="R20" s="21">
        <f>$I$20*$N$20*$L$20*0.75</f>
        <v>236661.75</v>
      </c>
      <c r="S20" s="20">
        <f>$I$20*$L$20*$N$20</f>
        <v>315549</v>
      </c>
    </row>
    <row r="21" spans="1:19" ht="175.5" customHeight="1" x14ac:dyDescent="0.25">
      <c r="A21" s="33" t="s">
        <v>69</v>
      </c>
      <c r="B21" s="42" t="s">
        <v>55</v>
      </c>
      <c r="C21" s="1" t="s">
        <v>148</v>
      </c>
      <c r="D21" s="1" t="s">
        <v>56</v>
      </c>
      <c r="E21" s="3" t="s">
        <v>57</v>
      </c>
      <c r="F21" s="1" t="s">
        <v>139</v>
      </c>
      <c r="G21" s="1" t="s">
        <v>37</v>
      </c>
      <c r="H21" s="3" t="s">
        <v>38</v>
      </c>
      <c r="I21" s="21">
        <v>899</v>
      </c>
      <c r="J21" s="1" t="s">
        <v>115</v>
      </c>
      <c r="K21" s="46" t="s">
        <v>212</v>
      </c>
      <c r="L21" s="6">
        <v>0.67</v>
      </c>
      <c r="M21" s="1" t="s">
        <v>58</v>
      </c>
      <c r="N21" s="6">
        <v>702</v>
      </c>
      <c r="O21" s="20">
        <f>$I$21*$N$21*$L$21*0.1</f>
        <v>42283.566000000006</v>
      </c>
      <c r="P21" s="20">
        <f>$I$21*$N$21*$L$21*0.25</f>
        <v>105708.91500000001</v>
      </c>
      <c r="Q21" s="20">
        <f>$I$21*$N$21*$L$21*0.5</f>
        <v>211417.83000000002</v>
      </c>
      <c r="R21" s="21">
        <f>$I$21*$N$21*$L$21*0.75</f>
        <v>317126.745</v>
      </c>
      <c r="S21" s="20">
        <f>$I$21*$L$21*$N$21</f>
        <v>422835.66000000003</v>
      </c>
    </row>
    <row r="22" spans="1:19" ht="175.5" customHeight="1" x14ac:dyDescent="0.25">
      <c r="A22" s="36" t="s">
        <v>164</v>
      </c>
      <c r="B22" s="37" t="s">
        <v>168</v>
      </c>
      <c r="C22" s="6" t="s">
        <v>211</v>
      </c>
      <c r="D22" s="6" t="s">
        <v>211</v>
      </c>
      <c r="E22" s="44" t="s">
        <v>211</v>
      </c>
      <c r="F22" s="6" t="s">
        <v>211</v>
      </c>
      <c r="G22" s="6" t="s">
        <v>211</v>
      </c>
      <c r="H22" s="44" t="s">
        <v>211</v>
      </c>
      <c r="I22" s="38" t="s">
        <v>211</v>
      </c>
      <c r="J22" s="6" t="s">
        <v>211</v>
      </c>
      <c r="K22" s="44" t="s">
        <v>211</v>
      </c>
      <c r="L22" s="6" t="s">
        <v>211</v>
      </c>
      <c r="M22" s="6" t="s">
        <v>211</v>
      </c>
      <c r="N22" s="39"/>
      <c r="O22" s="40">
        <f>SUM($O$20:$O$21)</f>
        <v>73838.466000000015</v>
      </c>
      <c r="P22" s="40">
        <f>SUM($P$20:$P$21)</f>
        <v>184596.16500000001</v>
      </c>
      <c r="Q22" s="40">
        <f>SUM($Q$20:$Q$21)</f>
        <v>369192.33</v>
      </c>
      <c r="R22" s="41">
        <f>SUM($R$20:$R$21)</f>
        <v>553788.495</v>
      </c>
      <c r="S22" s="40">
        <f>SUM($S$20:$S$21)</f>
        <v>738384.66</v>
      </c>
    </row>
    <row r="23" spans="1:19" ht="409.5" customHeight="1" x14ac:dyDescent="0.25">
      <c r="A23" s="34" t="s">
        <v>70</v>
      </c>
      <c r="B23" s="34" t="s">
        <v>71</v>
      </c>
      <c r="C23" s="1" t="s">
        <v>140</v>
      </c>
      <c r="D23" s="1" t="s">
        <v>59</v>
      </c>
      <c r="E23" s="1" t="s">
        <v>57</v>
      </c>
      <c r="F23" s="1" t="s">
        <v>143</v>
      </c>
      <c r="G23" s="1" t="s">
        <v>37</v>
      </c>
      <c r="H23" s="1" t="s">
        <v>38</v>
      </c>
      <c r="I23" s="4">
        <v>899</v>
      </c>
      <c r="J23" s="1" t="s">
        <v>39</v>
      </c>
      <c r="K23" s="1" t="s">
        <v>60</v>
      </c>
      <c r="L23" s="44">
        <v>0.5</v>
      </c>
      <c r="M23" s="1" t="s">
        <v>61</v>
      </c>
      <c r="N23" s="6">
        <v>702</v>
      </c>
      <c r="O23" s="20">
        <f>$I$23*$N$23*$L$23*0.1</f>
        <v>31554.9</v>
      </c>
      <c r="P23" s="20">
        <f>$I$23*$N$23*$L$23*0.25</f>
        <v>78887.25</v>
      </c>
      <c r="Q23" s="20">
        <f>$I$23*$N$23*$L$23*0.5</f>
        <v>157774.5</v>
      </c>
      <c r="R23" s="21">
        <f>$I$23*$N$23*$L$23*0.75</f>
        <v>236661.75</v>
      </c>
      <c r="S23" s="20">
        <f>$I$23*$L$23*$N$23</f>
        <v>315549</v>
      </c>
    </row>
    <row r="24" spans="1:19" ht="90.75" customHeight="1" x14ac:dyDescent="0.25">
      <c r="A24" s="34" t="s">
        <v>70</v>
      </c>
      <c r="B24" s="34" t="s">
        <v>71</v>
      </c>
      <c r="C24" s="23" t="s">
        <v>141</v>
      </c>
      <c r="D24" s="23" t="s">
        <v>62</v>
      </c>
      <c r="E24" s="47" t="s">
        <v>63</v>
      </c>
      <c r="F24" s="23" t="s">
        <v>144</v>
      </c>
      <c r="G24" s="23" t="s">
        <v>64</v>
      </c>
      <c r="H24" s="48" t="s">
        <v>65</v>
      </c>
      <c r="I24" s="49">
        <v>12480</v>
      </c>
      <c r="J24" s="23" t="s">
        <v>66</v>
      </c>
      <c r="K24" s="23" t="s">
        <v>67</v>
      </c>
      <c r="L24" s="50">
        <v>0.25</v>
      </c>
      <c r="M24" s="23" t="s">
        <v>68</v>
      </c>
      <c r="N24" s="24">
        <v>702</v>
      </c>
      <c r="O24" s="25">
        <f>$I$24*$N$24*$L$24*0.1</f>
        <v>219024</v>
      </c>
      <c r="P24" s="25">
        <f>$I$24*$N$24*$L$24*0.25</f>
        <v>547560</v>
      </c>
      <c r="Q24" s="25">
        <f>$I$24*$N$24*$L$24*0.5</f>
        <v>1095120</v>
      </c>
      <c r="R24" s="49">
        <f>$I$24*$N$24*$L$24*0.75</f>
        <v>1642680</v>
      </c>
      <c r="S24" s="25">
        <f>$I$24*$L$24*$N$24</f>
        <v>2190240</v>
      </c>
    </row>
    <row r="25" spans="1:19" ht="90.75" customHeight="1" x14ac:dyDescent="0.25">
      <c r="A25" s="36" t="s">
        <v>164</v>
      </c>
      <c r="B25" s="51" t="s">
        <v>169</v>
      </c>
      <c r="C25" s="6" t="s">
        <v>211</v>
      </c>
      <c r="D25" s="6" t="s">
        <v>211</v>
      </c>
      <c r="E25" s="44" t="s">
        <v>211</v>
      </c>
      <c r="F25" s="6" t="s">
        <v>211</v>
      </c>
      <c r="G25" s="6" t="s">
        <v>211</v>
      </c>
      <c r="H25" s="52" t="s">
        <v>211</v>
      </c>
      <c r="I25" s="38" t="s">
        <v>211</v>
      </c>
      <c r="J25" s="6" t="s">
        <v>211</v>
      </c>
      <c r="K25" s="6" t="s">
        <v>211</v>
      </c>
      <c r="L25" s="44" t="s">
        <v>211</v>
      </c>
      <c r="M25" s="6" t="s">
        <v>211</v>
      </c>
      <c r="N25" s="39"/>
      <c r="O25" s="41">
        <f>SUM($O$23:$O$24)</f>
        <v>250578.9</v>
      </c>
      <c r="P25" s="41">
        <f>SUM($P$23:$P$24)</f>
        <v>626447.25</v>
      </c>
      <c r="Q25" s="41">
        <f>SUM($Q$23:$Q$24)</f>
        <v>1252894.5</v>
      </c>
      <c r="R25" s="41">
        <f>SUM($R$23:$R$24)</f>
        <v>1879341.75</v>
      </c>
      <c r="S25" s="41">
        <f>SUM($S$23:$S$24)</f>
        <v>2505789</v>
      </c>
    </row>
    <row r="26" spans="1:19" ht="107.25" customHeight="1" x14ac:dyDescent="0.25">
      <c r="A26" s="28" t="s">
        <v>212</v>
      </c>
      <c r="B26" s="28" t="s">
        <v>212</v>
      </c>
      <c r="C26" s="28" t="s">
        <v>211</v>
      </c>
      <c r="D26" s="28" t="s">
        <v>211</v>
      </c>
      <c r="E26" s="53" t="s">
        <v>211</v>
      </c>
      <c r="F26" s="53" t="s">
        <v>211</v>
      </c>
      <c r="G26" s="53" t="s">
        <v>211</v>
      </c>
      <c r="H26" s="28" t="s">
        <v>211</v>
      </c>
      <c r="I26" s="28" t="s">
        <v>211</v>
      </c>
      <c r="J26" s="28" t="s">
        <v>211</v>
      </c>
      <c r="K26" s="54" t="s">
        <v>211</v>
      </c>
      <c r="L26" s="28" t="s">
        <v>211</v>
      </c>
      <c r="M26" s="26" t="s">
        <v>191</v>
      </c>
      <c r="N26" s="55" t="s">
        <v>0</v>
      </c>
      <c r="O26" s="56">
        <f>SUM($O$8,$O$13,$O$19,$O$22,$O$25)</f>
        <v>3423844.3824</v>
      </c>
      <c r="P26" s="56">
        <f>SUM($P$8,$P$13,$P$19,$P$22,$P$25)</f>
        <v>8559610.9560000002</v>
      </c>
      <c r="Q26" s="56">
        <f>SUM($Q$8,$Q$13,$Q$19,$Q$22,$Q$25)</f>
        <v>17119221.912</v>
      </c>
      <c r="R26" s="56">
        <f>SUM($R$8,$R$13,$R$19,$R$22,$R$25)</f>
        <v>25678832.868000004</v>
      </c>
      <c r="S26" s="56">
        <f>SUM($S$8,$S$13,$S$19,$S$22,$S$25)</f>
        <v>34238443.824000001</v>
      </c>
    </row>
    <row r="27" spans="1:19" ht="26.25" customHeight="1" x14ac:dyDescent="0.25">
      <c r="A27" s="28" t="s">
        <v>212</v>
      </c>
      <c r="B27" s="28" t="s">
        <v>212</v>
      </c>
      <c r="C27" s="28" t="s">
        <v>211</v>
      </c>
      <c r="D27" s="28" t="s">
        <v>211</v>
      </c>
      <c r="E27" s="28" t="s">
        <v>211</v>
      </c>
      <c r="F27" s="28" t="s">
        <v>211</v>
      </c>
      <c r="G27" s="28" t="s">
        <v>211</v>
      </c>
      <c r="H27" s="28" t="s">
        <v>211</v>
      </c>
      <c r="I27" s="28" t="s">
        <v>211</v>
      </c>
      <c r="J27" s="28" t="s">
        <v>211</v>
      </c>
      <c r="K27" s="28" t="s">
        <v>211</v>
      </c>
      <c r="L27" s="28" t="s">
        <v>211</v>
      </c>
      <c r="M27" s="30" t="s">
        <v>190</v>
      </c>
      <c r="N27" s="30" t="s">
        <v>190</v>
      </c>
      <c r="P27" s="28" t="s">
        <v>211</v>
      </c>
      <c r="Q27" s="28" t="s">
        <v>211</v>
      </c>
      <c r="R27" s="28" t="s">
        <v>211</v>
      </c>
      <c r="S27" s="57" t="s">
        <v>211</v>
      </c>
    </row>
    <row r="28" spans="1:19" ht="21.75" customHeight="1" x14ac:dyDescent="0.25">
      <c r="A28" s="58" t="s">
        <v>212</v>
      </c>
      <c r="B28" s="28" t="s">
        <v>212</v>
      </c>
      <c r="C28" s="28" t="s">
        <v>211</v>
      </c>
      <c r="D28" s="28" t="s">
        <v>211</v>
      </c>
      <c r="E28" s="28" t="s">
        <v>211</v>
      </c>
      <c r="F28" s="28" t="s">
        <v>211</v>
      </c>
      <c r="G28" s="28" t="s">
        <v>211</v>
      </c>
      <c r="H28" s="28" t="s">
        <v>211</v>
      </c>
      <c r="I28" s="28" t="s">
        <v>211</v>
      </c>
      <c r="J28" s="28" t="s">
        <v>211</v>
      </c>
      <c r="K28" s="59" t="s">
        <v>211</v>
      </c>
      <c r="L28" s="28" t="s">
        <v>211</v>
      </c>
      <c r="M28" s="26" t="s">
        <v>192</v>
      </c>
      <c r="N28" s="26" t="s">
        <v>184</v>
      </c>
      <c r="O28" s="27">
        <f>SUM(O3,O4,O5,O6,O7,O9,O10,O11,O12,O14,O15,O20,O21,O23)</f>
        <v>3168021.5424000002</v>
      </c>
      <c r="P28" s="27">
        <f t="shared" ref="P28:S28" si="0">SUM(P3,P4,P5,P6,P7,P9,P10,P11,P12,P14,P15,P20,P21,P23)</f>
        <v>7920053.8560000006</v>
      </c>
      <c r="Q28" s="27">
        <f t="shared" si="0"/>
        <v>15840107.712000001</v>
      </c>
      <c r="R28" s="27">
        <f t="shared" si="0"/>
        <v>23760161.568000004</v>
      </c>
      <c r="S28" s="27">
        <f t="shared" si="0"/>
        <v>31680215.424000002</v>
      </c>
    </row>
    <row r="29" spans="1:19" x14ac:dyDescent="0.25">
      <c r="A29" s="28" t="s">
        <v>212</v>
      </c>
      <c r="B29" s="28" t="s">
        <v>212</v>
      </c>
      <c r="C29" s="28" t="s">
        <v>211</v>
      </c>
      <c r="D29" s="28" t="s">
        <v>211</v>
      </c>
      <c r="E29" s="28" t="s">
        <v>211</v>
      </c>
      <c r="F29" s="28" t="s">
        <v>211</v>
      </c>
      <c r="G29" s="28" t="s">
        <v>211</v>
      </c>
      <c r="H29" s="28" t="s">
        <v>211</v>
      </c>
      <c r="I29" s="28" t="s">
        <v>211</v>
      </c>
      <c r="J29" s="28" t="s">
        <v>211</v>
      </c>
      <c r="K29" s="28" t="s">
        <v>211</v>
      </c>
      <c r="L29" s="28" t="s">
        <v>211</v>
      </c>
      <c r="M29" s="26" t="s">
        <v>193</v>
      </c>
      <c r="N29" s="26" t="s">
        <v>185</v>
      </c>
      <c r="O29" s="27">
        <f>SUM(O24,O18,O17,O16)</f>
        <v>255822.84</v>
      </c>
      <c r="P29" s="27">
        <f t="shared" ref="P29:S29" si="1">SUM(P24,P18,P17,P16)</f>
        <v>639557.1</v>
      </c>
      <c r="Q29" s="27">
        <f t="shared" si="1"/>
        <v>1279114.2</v>
      </c>
      <c r="R29" s="27">
        <f t="shared" si="1"/>
        <v>1918671.3</v>
      </c>
      <c r="S29" s="27">
        <f t="shared" si="1"/>
        <v>2558228.4</v>
      </c>
    </row>
    <row r="31" spans="1:19" x14ac:dyDescent="0.25">
      <c r="K31" s="60"/>
    </row>
    <row r="33" spans="11:11" x14ac:dyDescent="0.25">
      <c r="K33" s="60"/>
    </row>
  </sheetData>
  <autoFilter ref="A2:S29" xr:uid="{00000000-0009-0000-0000-000000000000}"/>
  <pageMargins left="0.70866141732283472" right="0.70866141732283472" top="0.74803149606299213" bottom="0.74803149606299213" header="0.31496062992125984" footer="0.31496062992125984"/>
  <pageSetup paperSize="8" scale="56" fitToHeight="0" orientation="landscape"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B23"/>
  <sheetViews>
    <sheetView workbookViewId="0"/>
  </sheetViews>
  <sheetFormatPr defaultRowHeight="18" x14ac:dyDescent="0.25"/>
  <cols>
    <col min="1" max="1" width="5.75" style="8" customWidth="1"/>
    <col min="2" max="2" width="83.25" style="8" customWidth="1"/>
    <col min="3" max="16384" width="9" style="8"/>
  </cols>
  <sheetData>
    <row r="1" spans="1:2" x14ac:dyDescent="0.25">
      <c r="A1" s="9" t="s">
        <v>150</v>
      </c>
    </row>
    <row r="2" spans="1:2" ht="36" x14ac:dyDescent="0.25">
      <c r="A2" s="10">
        <v>1</v>
      </c>
      <c r="B2" s="10" t="s">
        <v>72</v>
      </c>
    </row>
    <row r="3" spans="1:2" ht="54" x14ac:dyDescent="0.25">
      <c r="A3" s="10">
        <v>2</v>
      </c>
      <c r="B3" s="10" t="s">
        <v>113</v>
      </c>
    </row>
    <row r="4" spans="1:2" ht="55.5" x14ac:dyDescent="0.25">
      <c r="A4" s="10">
        <v>3</v>
      </c>
      <c r="B4" s="10" t="s">
        <v>195</v>
      </c>
    </row>
    <row r="5" spans="1:2" ht="54" x14ac:dyDescent="0.25">
      <c r="A5" s="10">
        <v>4</v>
      </c>
      <c r="B5" s="10" t="s">
        <v>73</v>
      </c>
    </row>
    <row r="6" spans="1:2" ht="36" x14ac:dyDescent="0.25">
      <c r="A6" s="10">
        <v>5</v>
      </c>
      <c r="B6" s="10" t="s">
        <v>74</v>
      </c>
    </row>
    <row r="7" spans="1:2" ht="36" x14ac:dyDescent="0.25">
      <c r="A7" s="10">
        <v>6</v>
      </c>
      <c r="B7" s="10" t="s">
        <v>75</v>
      </c>
    </row>
    <row r="8" spans="1:2" ht="72" x14ac:dyDescent="0.25">
      <c r="A8" s="10">
        <v>7</v>
      </c>
      <c r="B8" s="11" t="s">
        <v>76</v>
      </c>
    </row>
    <row r="9" spans="1:2" ht="36" x14ac:dyDescent="0.25">
      <c r="A9" s="10">
        <v>8</v>
      </c>
      <c r="B9" s="11" t="s">
        <v>77</v>
      </c>
    </row>
    <row r="10" spans="1:2" ht="36" x14ac:dyDescent="0.25">
      <c r="A10" s="10">
        <v>9</v>
      </c>
      <c r="B10" s="11" t="s">
        <v>78</v>
      </c>
    </row>
    <row r="11" spans="1:2" ht="73.5" x14ac:dyDescent="0.25">
      <c r="A11" s="10">
        <v>10</v>
      </c>
      <c r="B11" s="11" t="s">
        <v>196</v>
      </c>
    </row>
    <row r="12" spans="1:2" ht="36" x14ac:dyDescent="0.25">
      <c r="A12" s="10">
        <v>11</v>
      </c>
      <c r="B12" s="10" t="s">
        <v>79</v>
      </c>
    </row>
    <row r="13" spans="1:2" ht="72" x14ac:dyDescent="0.25">
      <c r="A13" s="10">
        <v>12</v>
      </c>
      <c r="B13" s="11" t="s">
        <v>80</v>
      </c>
    </row>
    <row r="14" spans="1:2" ht="54" x14ac:dyDescent="0.25">
      <c r="A14" s="10">
        <v>13</v>
      </c>
      <c r="B14" s="11" t="s">
        <v>86</v>
      </c>
    </row>
    <row r="15" spans="1:2" ht="72" x14ac:dyDescent="0.25">
      <c r="A15" s="10">
        <v>14</v>
      </c>
      <c r="B15" s="11" t="s">
        <v>83</v>
      </c>
    </row>
    <row r="16" spans="1:2" ht="54" x14ac:dyDescent="0.25">
      <c r="A16" s="10">
        <v>15</v>
      </c>
      <c r="B16" s="12" t="s">
        <v>135</v>
      </c>
    </row>
    <row r="17" spans="1:2" ht="54" x14ac:dyDescent="0.25">
      <c r="A17" s="10">
        <v>16</v>
      </c>
      <c r="B17" s="11" t="s">
        <v>81</v>
      </c>
    </row>
    <row r="18" spans="1:2" ht="72" x14ac:dyDescent="0.25">
      <c r="A18" s="10">
        <v>17</v>
      </c>
      <c r="B18" s="10" t="s">
        <v>142</v>
      </c>
    </row>
    <row r="19" spans="1:2" ht="54" x14ac:dyDescent="0.25">
      <c r="A19" s="13">
        <v>18</v>
      </c>
      <c r="B19" s="13" t="s">
        <v>170</v>
      </c>
    </row>
    <row r="20" spans="1:2" ht="54" x14ac:dyDescent="0.25">
      <c r="A20" s="13">
        <v>19</v>
      </c>
      <c r="B20" s="14" t="s">
        <v>197</v>
      </c>
    </row>
    <row r="21" spans="1:2" ht="54" x14ac:dyDescent="0.25">
      <c r="A21" s="13">
        <v>20</v>
      </c>
      <c r="B21" s="14" t="s">
        <v>91</v>
      </c>
    </row>
    <row r="22" spans="1:2" ht="36" x14ac:dyDescent="0.25">
      <c r="A22" s="13">
        <v>21</v>
      </c>
      <c r="B22" s="13" t="s">
        <v>198</v>
      </c>
    </row>
    <row r="23" spans="1:2" ht="54" x14ac:dyDescent="0.25">
      <c r="A23" s="13">
        <v>22</v>
      </c>
      <c r="B23" s="14" t="s">
        <v>82</v>
      </c>
    </row>
  </sheetData>
  <sheetProtection sheet="1" objects="1" scenarios="1"/>
  <hyperlinks>
    <hyperlink ref="B13" r:id="rId1" display="https://www.disabilityrightsuk.org/sites/default/files/pdf/IndependentLivingStrategy-A review of progress.pdf" xr:uid="{00000000-0004-0000-0100-000000000000}"/>
    <hyperlink ref="B21" r:id="rId2" display="http://www.rospa.com/home-safety/advice/older-people/" xr:uid="{00000000-0004-0000-0100-000001000000}"/>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12DD507F7F05F4B830621B7AA5CDFD2" ma:contentTypeVersion="22" ma:contentTypeDescription="Create a new document." ma:contentTypeScope="" ma:versionID="99f31d4c0e1661432ee8f8c17132d335">
  <xsd:schema xmlns:xsd="http://www.w3.org/2001/XMLSchema" xmlns:xs="http://www.w3.org/2001/XMLSchema" xmlns:p="http://schemas.microsoft.com/office/2006/metadata/properties" xmlns:ns2="556cdf18-01b9-4134-82b4-910e5412af24" xmlns:ns3="4b562380-c0d7-4c5f-9ac2-5670c239e71d" targetNamespace="http://schemas.microsoft.com/office/2006/metadata/properties" ma:root="true" ma:fieldsID="71f75962d1c75ad272f281c2845a0538" ns2:_="" ns3:_="">
    <xsd:import namespace="556cdf18-01b9-4134-82b4-910e5412af24"/>
    <xsd:import namespace="4b562380-c0d7-4c5f-9ac2-5670c239e71d"/>
    <xsd:element name="properties">
      <xsd:complexType>
        <xsd:sequence>
          <xsd:element name="documentManagement">
            <xsd:complexType>
              <xsd:all>
                <xsd:element ref="ns2:Date" minOccurs="0"/>
                <xsd:element ref="ns2:Documenttype"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Summary"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6cdf18-01b9-4134-82b4-910e5412af24" elementFormDefault="qualified">
    <xsd:import namespace="http://schemas.microsoft.com/office/2006/documentManagement/types"/>
    <xsd:import namespace="http://schemas.microsoft.com/office/infopath/2007/PartnerControls"/>
    <xsd:element name="Date" ma:index="2" nillable="true" ma:displayName="Date" ma:description="The year the document was published" ma:format="Dropdown" ma:internalName="Date">
      <xsd:simpleType>
        <xsd:restriction base="dms:Text">
          <xsd:maxLength value="255"/>
        </xsd:restriction>
      </xsd:simpleType>
    </xsd:element>
    <xsd:element name="Documenttype" ma:index="3" nillable="true" ma:displayName="Document type" ma:format="Dropdown" ma:internalName="Documenttype">
      <xsd:simpleType>
        <xsd:restriction base="dms:Choice">
          <xsd:enumeration value="Research report"/>
          <xsd:enumeration value="Research briefing"/>
          <xsd:enumeration value="Summary"/>
          <xsd:enumeration value="Campaign report"/>
          <xsd:enumeration value="Service evaluation"/>
          <xsd:enumeration value="Other"/>
        </xsd:restriction>
      </xsd:simpleType>
    </xsd:element>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Summary" ma:index="17" nillable="true" ma:displayName="Summary" ma:format="Dropdown" ma:internalName="Summary">
      <xsd:simpleType>
        <xsd:restriction base="dms:Text">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111f871-a67d-48ae-9ce3-a2c6c977fa4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562380-c0d7-4c5f-9ac2-5670c239e71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0ac9f5cd-6f62-4210-8ab6-1544f9e2aa66}" ma:internalName="TaxCatchAll" ma:showField="CatchAllData" ma:web="4b562380-c0d7-4c5f-9ac2-5670c239e7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Date xmlns="556cdf18-01b9-4134-82b4-910e5412af24">2017</Date>
    <Documenttype xmlns="556cdf18-01b9-4134-82b4-910e5412af24">Other</Documenttype>
    <Summary xmlns="556cdf18-01b9-4134-82b4-910e5412af24">Sight for Surrey case study to compliment reports on the economic value of providing effective vision rehabilitation services and the long term costs avoided, reduced or deferred for the health and social care system</Summary>
    <lcf76f155ced4ddcb4097134ff3c332f xmlns="556cdf18-01b9-4134-82b4-910e5412af24">
      <Terms xmlns="http://schemas.microsoft.com/office/infopath/2007/PartnerControls"/>
    </lcf76f155ced4ddcb4097134ff3c332f>
    <TaxCatchAll xmlns="4b562380-c0d7-4c5f-9ac2-5670c239e71d" xsi:nil="true"/>
  </documentManagement>
</p:properties>
</file>

<file path=customXml/itemProps1.xml><?xml version="1.0" encoding="utf-8"?>
<ds:datastoreItem xmlns:ds="http://schemas.openxmlformats.org/officeDocument/2006/customXml" ds:itemID="{6ACD17F8-37E0-4832-BBEC-558203419A43}">
  <ds:schemaRefs>
    <ds:schemaRef ds:uri="http://schemas.microsoft.com/sharepoint/v3/contenttype/forms"/>
  </ds:schemaRefs>
</ds:datastoreItem>
</file>

<file path=customXml/itemProps2.xml><?xml version="1.0" encoding="utf-8"?>
<ds:datastoreItem xmlns:ds="http://schemas.openxmlformats.org/officeDocument/2006/customXml" ds:itemID="{ECE2F4DA-5D03-4A04-97C7-EB92D3D4C9CF}"/>
</file>

<file path=customXml/itemProps3.xml><?xml version="1.0" encoding="utf-8"?>
<ds:datastoreItem xmlns:ds="http://schemas.openxmlformats.org/officeDocument/2006/customXml" ds:itemID="{1BB4A274-3CDA-46DD-97E2-20C13B9BA646}">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1. Valuing outcomes</vt:lpstr>
      <vt:lpstr>2. Reference list</vt:lpstr>
      <vt:lpstr>'2. Reference list'!_GoBack</vt:lpstr>
      <vt:lpstr>ColumnTitle5..S26</vt:lpstr>
      <vt:lpstr>'1. Valuing outcomes'!Print_Area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Melissa Ronca</dc:creator>
  <cp:lastModifiedBy>Ross Hedley</cp:lastModifiedBy>
  <cp:lastPrinted>2017-05-31T10:08:36Z</cp:lastPrinted>
  <dcterms:created xsi:type="dcterms:W3CDTF">2016-11-18T18:55:11Z</dcterms:created>
  <dcterms:modified xsi:type="dcterms:W3CDTF">2019-07-03T12:30:13Z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0x010100512DD507F7F05F4B830621B7AA5CDFD2</vt:lpwstr>
  </property>
</Properties>
</file>